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84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<sst xmlns="http://schemas.openxmlformats.org/spreadsheetml/2006/main" count="3445" uniqueCount="716">
  <si>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</si>
  <si>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</si>
  <si>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</si>
  <si>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</si>
  <si>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</si>
  <si>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</si>
  <si>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</si>
  <si>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</si>
  <si>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</si>
  <si>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</si>
  <si>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</si>
  <si>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</si>
  <si>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</si>
  <si>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</si>
  <si>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</si>
  <si>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</si>
  <si>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</si>
  <si>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</si>
  <si>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</si>
  <si>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</si>
  <si>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</si>
  <si>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</si>
  <si>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</si>
  <si>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</si>
  <si>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</si>
  <si>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</si>
  <si>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</si>
  <si>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</si>
  <si>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</si>
  <si>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김건우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</si>
  <si>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</si>
  <si>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</si>
  <si>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</si>
  <si>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</si>
  <si>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</si>
  <si>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</si>
  <si>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</si>
  <si>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</si>
  <si>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</si>
  <si>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</si>
  <si>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</si>
  <si>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</si>
  <si>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</si>
  <si>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</si>
  <si>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</si>
  <si>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</si>
  <si>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</si>
  <si>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</si>
  <si>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</si>
  <si>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</si>
  <si>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</si>
  <si>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</si>
  <si>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</si>
  <si>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</si>
  <si>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</si>
  <si>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</si>
  <si>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</si>
  <si>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</si>
  <si>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</si>
  <si>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</si>
  <si>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</si>
  <si>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</si>
  <si>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</si>
  <si>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</si>
  <si>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</si>
  <si>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</si>
  <si>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</si>
  <si>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</si>
  <si>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</si>
  <si>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</si>
  <si>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</si>
  <si>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</si>
  <si>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</si>
  <si>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</si>
  <si>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</si>
  <si>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</si>
  <si>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</si>
  <si>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</si>
  <si>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</si>
  <si>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</si>
  <si>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</si>
  <si>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</si>
  <si>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</si>
  <si>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</si>
  <si>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</si>
  <si>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</si>
  <si>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</si>
  <si>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</si>
  <si>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</si>
  <si>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</si>
  <si>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</si>
  <si>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</si>
  <si>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</si>
  <si>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</si>
  <si>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</si>
  <si>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</si>
  <si>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</si>
  <si>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</si>
  <si>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</si>
  <si>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</si>
  <si>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</si>
  <si>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</si>
  <si>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</si>
  <si>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</si>
  <si>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</si>
  <si>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</si>
  <si>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</si>
  <si>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</si>
  <si>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</si>
  <si>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</si>
  <si>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</si>
  <si>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</si>
  <si>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</si>
  <si>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</si>
  <si>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</si>
  <si>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</si>
  <si>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</si>
  <si>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</si>
  <si>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</si>
  <si>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</si>
  <si>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</si>
  <si>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</si>
  <si>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</si>
  <si>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</si>
  <si>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</si>
  <si>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</si>
  <si>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</si>
  <si>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</si>
  <si>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</si>
  <si>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</si>
  <si>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</si>
  <si>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</si>
  <si>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</si>
  <si>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</si>
  <si>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</si>
  <si>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</si>
  <si>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</si>
  <si>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</si>
  <si>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</si>
  <si>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</si>
  <si>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</si>
  <si>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</si>
  <si>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</si>
  <si>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</si>
  <si>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</si>
  <si>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</si>
  <si>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</si>
  <si>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</si>
  <si>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</si>
  <si>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</si>
  <si>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</si>
  <si>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</si>
  <si>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</si>
  <si>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</si>
  <si>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</si>
  <si>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</si>
  <si>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</si>
  <si>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</si>
  <si>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</si>
  <si>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</si>
  <si>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</si>
  <si>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</si>
  <si>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</si>
  <si>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</si>
  <si>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</si>
  <si>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</si>
  <si>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</si>
  <si>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</si>
  <si>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</si>
  <si>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</si>
  <si>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</si>
  <si>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</si>
  <si>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</si>
  <si>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</si>
  <si>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</si>
  <si>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</si>
  <si>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</si>
  <si>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</si>
  <si>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</si>
  <si>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</si>
  <si>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</si>
  <si>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</si>
  <si>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</si>
  <si>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</si>
  <si>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</si>
  <si>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</si>
  <si>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</si>
  <si>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</si>
  <si>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</si>
  <si>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</si>
  <si>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</si>
  <si>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</si>
  <si>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</si>
  <si>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</si>
  <si>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</si>
  <si>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</si>
  <si>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</si>
  <si>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</si>
  <si>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</si>
  <si>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</si>
  <si>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</si>
  <si>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</si>
  <si>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</si>
  <si>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</si>
  <si>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</si>
  <si>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</si>
  <si>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</si>
  <si>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</si>
  <si>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</si>
  <si>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</si>
  <si>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</si>
  <si>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</si>
  <si>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</si>
  <si>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</si>
  <si>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</si>
  <si>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</si>
  <si>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</si>
  <si>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</si>
  <si>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</si>
  <si>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</si>
  <si>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</si>
  <si>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</si>
  <si>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</si>
  <si>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</si>
  <si>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</si>
  <si>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</si>
  <si>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</si>
  <si>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</si>
  <si>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</si>
  <si>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</si>
  <si>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</si>
  <si>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</si>
  <si>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</si>
  <si>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</si>
  <si>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</si>
  <si>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</si>
  <si>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</si>
  <si>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</si>
  <si>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</si>
  <si>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</si>
  <si>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</si>
  <si>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</si>
  <si>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</si>
  <si>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</si>
  <si>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</si>
  <si>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</si>
  <si>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</si>
  <si>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</si>
  <si>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</si>
  <si>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</si>
  <si>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</si>
  <si>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</si>
  <si>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</si>
  <si>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</si>
  <si>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</si>
  <si>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</si>
  <si>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</si>
  <si>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</si>
  <si>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</si>
  <si>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</si>
  <si>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</si>
  <si>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</si>
  <si>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</si>
  <si>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</si>
  <si>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</si>
  <si>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</si>
  <si>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</si>
  <si>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</si>
  <si>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</si>
  <si>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</si>
  <si>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</si>
  <si>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</si>
  <si>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</si>
  <si>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</si>
  <si>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</si>
  <si>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</si>
  <si>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</si>
  <si>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</si>
  <si>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</si>
  <si>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</si>
  <si>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</si>
  <si>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</si>
  <si>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</si>
  <si>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</si>
  <si>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</si>
  <si>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</si>
  <si>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</si>
  <si>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</si>
  <si>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</si>
  <si>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</si>
  <si>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</si>
  <si>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</si>
  <si>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</si>
  <si>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</si>
  <si>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</si>
  <si>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</si>
  <si>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</si>
  <si>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</si>
  <si>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</si>
  <si>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</si>
  <si>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</si>
  <si>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</si>
  <si>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</si>
  <si>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</si>
  <si>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</si>
  <si>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</si>
  <si>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</si>
  <si>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</si>
  <si>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</si>
  <si>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</si>
  <si>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</si>
  <si>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</si>
  <si>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</si>
  <si>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</si>
  <si>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</si>
  <si>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</si>
  <si>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</si>
  <si>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</si>
  <si>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</si>
  <si>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</si>
  <si>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</si>
  <si>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</si>
  <si>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</si>
  <si>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</si>
  <si>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</si>
  <si>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</si>
  <si>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</si>
  <si>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</si>
  <si>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</si>
  <si>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</si>
  <si>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</si>
  <si>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</si>
  <si>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</si>
  <si>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</si>
  <si>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</si>
  <si>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</si>
  <si>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</si>
  <si>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</si>
  <si>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</si>
  <si>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</si>
  <si>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</si>
  <si>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</si>
  <si>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</si>
  <si>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</si>
  <si>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</si>
  <si>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</si>
  <si>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</si>
  <si>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</si>
  <si>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</si>
  <si>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</si>
  <si>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</si>
  <si>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</si>
  <si>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</si>
  <si>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</si>
  <si>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</si>
  <si>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</si>
  <si>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</si>
  <si>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</si>
  <si>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</si>
  <si>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</si>
  <si>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</si>
  <si>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</si>
  <si>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</si>
  <si>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</si>
  <si>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</si>
  <si>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</si>
  <si>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</si>
  <si>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</si>
  <si>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</si>
  <si>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</si>
  <si>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</si>
  <si>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</si>
  <si>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</si>
  <si>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</si>
  <si>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</si>
  <si>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</si>
  <si>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</si>
  <si>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</si>
  <si>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</si>
  <si>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</si>
  <si>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</si>
  <si>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</si>
  <si>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</si>
  <si>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</si>
  <si>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</si>
  <si>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</si>
  <si>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</si>
  <si>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</si>
  <si>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</si>
  <si>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</si>
  <si>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</si>
  <si>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</si>
  <si>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</si>
  <si>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</si>
  <si>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</si>
  <si>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</si>
  <si>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</si>
  <si>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</si>
  <si>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</si>
  <si>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</si>
  <si>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</si>
  <si>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</si>
  <si>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</si>
  <si>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</si>
  <si>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</si>
  <si>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</si>
  <si>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</si>
  <si>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</si>
  <si>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</si>
  <si>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</si>
  <si>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</si>
  <si>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</si>
  <si>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</si>
  <si>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</si>
  <si>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</si>
  <si>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</si>
  <si>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</si>
  <si>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</si>
  <si>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</si>
  <si>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</si>
  <si>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</si>
  <si>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</si>
  <si>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</si>
  <si>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</si>
  <si>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</si>
  <si>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</si>
  <si>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</si>
  <si>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</si>
  <si>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</si>
  <si>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</si>
  <si>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</si>
  <si>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</si>
  <si>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</si>
  <si>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</si>
  <si>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</si>
  <si>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</si>
  <si>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</si>
  <si>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</si>
  <si>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</si>
  <si>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</si>
  <si>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</si>
  <si>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</si>
  <si>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</si>
  <si>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</si>
  <si>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</si>
  <si>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</si>
  <si>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</si>
  <si>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</si>
  <si>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</si>
  <si>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</si>
  <si>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</si>
  <si>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</si>
  <si>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</si>
  <si>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</si>
  <si>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</si>
  <si>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</si>
  <si>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</si>
  <si>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</si>
  <si>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</si>
  <si>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</si>
  <si>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</si>
  <si>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</si>
  <si>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</si>
  <si>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</si>
  <si>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</si>
  <si>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</si>
  <si>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</si>
  <si>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</si>
  <si>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</si>
  <si>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</si>
  <si>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</si>
  <si>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</si>
  <si>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</si>
  <si>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</si>
  <si>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</si>
  <si>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</si>
  <si>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</si>
  <si>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</si>
  <si>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</si>
  <si>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</si>
  <si>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</si>
  <si>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</si>
  <si>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</si>
  <si>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</si>
  <si>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</si>
  <si>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</si>
  <si>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</si>
  <si>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</si>
  <si>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</si>
  <si>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</si>
  <si>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</si>
  <si>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</si>
  <si>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</si>
  <si>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</si>
  <si>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</si>
  <si>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</si>
  <si>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</si>
  <si>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</si>
  <si>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</si>
  <si>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</si>
  <si>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</si>
  <si>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</si>
  <si>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</si>
  <si>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</si>
  <si>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</si>
  <si>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</si>
  <si>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</si>
  <si>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</si>
  <si>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</si>
  <si>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</si>
  <si>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</si>
  <si>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</si>
  <si>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</si>
  <si>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</si>
  <si>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</si>
  <si>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</si>
  <si>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</si>
  <si>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</si>
  <si>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</si>
  <si>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</si>
  <si>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</si>
  <si>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</si>
  <si>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</si>
  <si>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</si>
  <si>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</si>
  <si>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</si>
  <si>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</si>
  <si>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</si>
  <si>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</si>
  <si>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</si>
  <si>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</si>
  <si>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</si>
  <si>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</si>
  <si>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</si>
  <si>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</si>
  <si>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</si>
  <si>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</si>
  <si>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</si>
  <si>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</si>
  <si>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</si>
  <si>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</si>
  <si>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</si>
  <si>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</si>
  <si>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</si>
  <si>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</si>
  <si>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</si>
  <si>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</si>
  <si>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</si>
  <si>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</si>
  <si>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</si>
  <si>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</si>
  <si>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</si>
  <si>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</si>
  <si>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</si>
  <si>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</si>
  <si>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</si>
  <si>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</si>
  <si>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</si>
  <si>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</si>
  <si>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</si>
  <si>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</si>
  <si>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</si>
  <si>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</si>
  <si>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</si>
  <si>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</si>
  <si>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</si>
  <si>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</si>
  <si>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</si>
  <si>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</si>
  <si>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</si>
  <si>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</si>
  <si>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</si>
  <si>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</si>
  <si>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</si>
  <si>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</si>
  <si>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</si>
  <si>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</si>
  <si>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</si>
  <si>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</si>
  <si>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</si>
  <si>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</si>
  <si>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</si>
  <si>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</si>
  <si>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</si>
  <si>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</si>
  <si>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</si>
  <si>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</si>
  <si>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</si>
  <si>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</si>
  <si>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</si>
  <si>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</si>
  <si>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</si>
  <si>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</si>
  <si>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</si>
  <si>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</si>
  <si>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</si>
  <si>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</si>
  <si>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</si>
  <si>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</si>
  <si>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</si>
  <si>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</si>
  <si>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</si>
  <si>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</si>
  <si>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</si>
  <si>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</si>
  <si>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</si>
  <si>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</si>
  <si>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</si>
  <si>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</si>
  <si>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</si>
  <si>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</si>
  <si>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</si>
  <si>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</si>
  <si>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</si>
  <si>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</si>
  <si>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</si>
  <si>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</si>
  <si>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</si>
  <si>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</si>
  <si>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</si>
  <si>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</si>
  <si>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</si>
  <si>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</si>
  <si>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</si>
  <si>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</si>
  <si>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</si>
  <si>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</si>
  <si>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</si>
  <si>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</si>
  <si>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</si>
  <si>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</si>
  <si>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</si>
  <si>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</si>
  <si>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</si>
  <si>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</si>
  <si>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</si>
  <si>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</si>
  <si>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</si>
  <si>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</si>
  <si>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</si>
  <si>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</si>
  <si>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</si>
  <si>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</si>
  <si>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</si>
  <si>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</si>
  <si>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</si>
  <si>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</si>
  <si>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</si>
  <si>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</si>
  <si>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</si>
  <si>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</si>
  <si>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</si>
  <si>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</si>
  <si>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</si>
  <si>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</si>
  <si>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</si>
  <si>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</si>
  <si>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</si>
  <si>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</si>
  <si>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</si>
  <si>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</si>
  <si>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</si>
  <si>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</si>
  <si>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</si>
  <si>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</si>
  <si>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</si>
  <si>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</si>
  <si>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</si>
  <si>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</si>
  <si>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</si>
  <si>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</si>
  <si>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</si>
  <si>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</si>
  <si>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</si>
  <si>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</si>
  <si>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</si>
  <si>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</si>
  <si>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</si>
  <si>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</si>
  <si>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</si>
  <si>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</si>
  <si>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</si>
  <si>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</si>
  <si>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</si>
  <si>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</si>
  <si>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3.21</t>
  </si>
  <si>
    <t>3.25</t>
  </si>
  <si>
    <t>3.25</t>
  </si>
  <si>
    <t>3.26</t>
  </si>
  <si>
    <t>3.26</t>
  </si>
  <si>
    <t>용돈입금 (중국돈7000)</t>
  </si>
  <si>
    <t>4.2</t>
  </si>
  <si>
    <t>중국어 선생님 1;1과외, 23회</t>
  </si>
  <si>
    <t>중국어 선생님 1:1과외, 14회</t>
  </si>
  <si>
    <t>인민대HSK 확인증 발급 (210*173)</t>
  </si>
  <si>
    <t>절강대 원서접수비 (800*173)</t>
  </si>
  <si>
    <t>재경대 원서접수비 (830*173)</t>
  </si>
  <si>
    <t>3.14</t>
  </si>
  <si>
    <t>3.16</t>
  </si>
  <si>
    <t>3.17</t>
  </si>
  <si>
    <t>HSK 5급 등록비 (시험 12,6)</t>
  </si>
  <si>
    <t>HSK 5급 과외비  (10*20,000)</t>
  </si>
  <si>
    <t>QT (채플) 새나 교재</t>
  </si>
  <si>
    <t>북사대 원서 접수비</t>
  </si>
  <si>
    <t>HSK 5급  과외비 (5*20,000)</t>
  </si>
  <si>
    <t>최종 update - 4월 7일</t>
  </si>
  <si>
    <t>4.5</t>
  </si>
  <si>
    <t>테마여행경비</t>
  </si>
  <si>
    <t>테마여행경비 2명</t>
  </si>
  <si>
    <t xml:space="preserve">테마여행경비 </t>
  </si>
  <si>
    <t>테마여행경비 2명</t>
  </si>
  <si>
    <t>4.5</t>
  </si>
  <si>
    <t>테마여행경비</t>
  </si>
  <si>
    <t>4.4</t>
  </si>
  <si>
    <t>2019</t>
  </si>
  <si>
    <t>2020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</si>
</sst>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2</xdr:row>
      <xdr:rowOff>171450</xdr:rowOff>
    </xdr:from>
    <xdr:to>
      <xdr:col>10</xdr:col>
      <xdr:colOff>38100</xdr:colOff>
      <xdr:row>38</xdr:row>
      <xdr:rowOff>171450</xdr:rowOff>
    </xdr:to>
    <xdr:sp>
      <xdr:nvSpPr>
        <xdr:cNvPr id="9" name="직사각형 161"/>
        <xdr:cNvSpPr>
          <a:spLocks/>
        </xdr:cNvSpPr>
      </xdr:nvSpPr>
      <xdr:spPr>
        <a:xfrm>
          <a:off x="123825" y="50482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20" sqref="O20"/>
    </sheetView>
  </sheetViews>
  <sheetFormatPr defaultColWidth="8.77734375" defaultRowHeight="13.5"/>
  <cols>
    <col min="1" max="1" width="1.1171875" style="0" customWidth="1"/>
    <col min="2" max="2" width="6.6640625" style="127" customWidth="1"/>
    <col min="3" max="3" width="8.77734375" style="173" customWidth="1"/>
    <col min="4" max="4" width="20.77734375" style="119" customWidth="1"/>
    <col min="5" max="5" width="11.6640625" style="0" customWidth="1"/>
    <col min="6" max="6" width="11.10546875" style="173" customWidth="1"/>
    <col min="7" max="7" width="26.6640625" style="0" customWidth="1"/>
    <col min="8" max="8" width="13.10546875" style="174" customWidth="1"/>
    <col min="9" max="9" width="12.6640625" style="141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38" t="s">
        <v>705</v>
      </c>
      <c r="C1" s="338"/>
      <c r="D1" s="338"/>
      <c r="E1" s="339" t="s">
        <v>610</v>
      </c>
      <c r="F1" s="339"/>
      <c r="G1" s="339"/>
      <c r="H1" s="339"/>
      <c r="I1" s="339"/>
      <c r="J1" s="339"/>
    </row>
    <row r="2" spans="2:10" ht="13.5" customHeight="1">
      <c r="B2" s="338"/>
      <c r="C2" s="338"/>
      <c r="D2" s="338"/>
      <c r="E2" s="339"/>
      <c r="F2" s="339"/>
      <c r="G2" s="339"/>
      <c r="H2" s="339"/>
      <c r="I2" s="339"/>
      <c r="J2" s="339"/>
    </row>
    <row r="3" spans="2:10" ht="13.5" customHeight="1">
      <c r="B3" s="338"/>
      <c r="C3" s="338"/>
      <c r="D3" s="338"/>
      <c r="E3" s="339"/>
      <c r="F3" s="339"/>
      <c r="G3" s="339"/>
      <c r="H3" s="339"/>
      <c r="I3" s="339"/>
      <c r="J3" s="339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51"/>
  <sheetViews>
    <sheetView showGridLines="0" zoomScalePageLayoutView="0" workbookViewId="0" topLeftCell="A1">
      <selection activeCell="D24" sqref="D24"/>
    </sheetView>
  </sheetViews>
  <sheetFormatPr defaultColWidth="8.77734375" defaultRowHeight="13.5"/>
  <cols>
    <col min="1" max="1" width="0.78125" style="0" customWidth="1"/>
    <col min="2" max="2" width="6.99609375" style="127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40" customWidth="1"/>
    <col min="7" max="7" width="28.6640625" style="1" customWidth="1"/>
    <col min="8" max="8" width="13.6640625" style="7" customWidth="1"/>
    <col min="9" max="9" width="12.21484375" style="141" customWidth="1"/>
    <col min="10" max="10" width="7.99609375" style="142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4" t="s">
        <v>5</v>
      </c>
      <c r="G2" s="12" t="s">
        <v>6</v>
      </c>
      <c r="H2" s="13" t="s">
        <v>7</v>
      </c>
      <c r="I2" s="76" t="s">
        <v>8</v>
      </c>
      <c r="J2" s="146" t="s">
        <v>9</v>
      </c>
    </row>
    <row r="3" spans="2:10" ht="18" customHeight="1">
      <c r="B3" s="343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4" t="s">
        <v>76</v>
      </c>
    </row>
    <row r="4" spans="2:10" ht="18" customHeight="1">
      <c r="B4" s="344"/>
      <c r="C4" s="47"/>
      <c r="D4" s="24"/>
      <c r="E4" s="25"/>
      <c r="F4" s="17" t="s">
        <v>81</v>
      </c>
      <c r="G4" s="18" t="s">
        <v>90</v>
      </c>
      <c r="H4" s="19">
        <v>50</v>
      </c>
      <c r="I4" s="80">
        <f>I3-H4+E4</f>
        <v>496</v>
      </c>
      <c r="J4" s="184" t="str">
        <f aca="true" t="shared" si="0" ref="J4:J16">J3</f>
        <v>ok</v>
      </c>
    </row>
    <row r="5" spans="2:10" ht="18" customHeight="1">
      <c r="B5" s="344"/>
      <c r="C5" s="47"/>
      <c r="D5" s="24"/>
      <c r="E5" s="25"/>
      <c r="F5" s="17" t="s">
        <v>158</v>
      </c>
      <c r="G5" s="18" t="s">
        <v>159</v>
      </c>
      <c r="H5" s="19" t="s">
        <v>189</v>
      </c>
      <c r="I5" s="80">
        <f>I4*170</f>
        <v>84320</v>
      </c>
      <c r="J5" s="184" t="str">
        <f t="shared" si="0"/>
        <v>ok</v>
      </c>
    </row>
    <row r="6" spans="2:10" ht="18" customHeight="1">
      <c r="B6" s="344"/>
      <c r="C6" s="64"/>
      <c r="D6" s="65"/>
      <c r="E6" s="66"/>
      <c r="F6" s="17" t="s">
        <v>162</v>
      </c>
      <c r="G6" s="18" t="s">
        <v>169</v>
      </c>
      <c r="H6" s="189">
        <v>12000</v>
      </c>
      <c r="I6" s="80">
        <f aca="true" t="shared" si="1" ref="I6:I12">I5-H6</f>
        <v>72320</v>
      </c>
      <c r="J6" s="184" t="str">
        <f t="shared" si="0"/>
        <v>ok</v>
      </c>
    </row>
    <row r="7" spans="2:10" ht="18" customHeight="1">
      <c r="B7" s="344"/>
      <c r="C7" s="47"/>
      <c r="D7" s="24"/>
      <c r="E7" s="25"/>
      <c r="F7" s="17"/>
      <c r="G7" s="18" t="s">
        <v>175</v>
      </c>
      <c r="H7" s="188">
        <v>10000</v>
      </c>
      <c r="I7" s="80">
        <f t="shared" si="1"/>
        <v>62320</v>
      </c>
      <c r="J7" s="184" t="str">
        <f t="shared" si="0"/>
        <v>ok</v>
      </c>
    </row>
    <row r="8" spans="2:10" ht="18" customHeight="1">
      <c r="B8" s="344"/>
      <c r="C8" s="47"/>
      <c r="D8" s="24"/>
      <c r="E8" s="25"/>
      <c r="F8" s="20" t="s">
        <v>206</v>
      </c>
      <c r="G8" s="18" t="s">
        <v>209</v>
      </c>
      <c r="H8" s="188">
        <v>26250</v>
      </c>
      <c r="I8" s="80">
        <f t="shared" si="1"/>
        <v>36070</v>
      </c>
      <c r="J8" s="184" t="str">
        <f t="shared" si="0"/>
        <v>ok</v>
      </c>
    </row>
    <row r="9" spans="2:10" ht="18" customHeight="1">
      <c r="B9" s="344"/>
      <c r="C9" s="47"/>
      <c r="D9" s="24"/>
      <c r="E9" s="25"/>
      <c r="F9" s="17"/>
      <c r="G9" s="18" t="s">
        <v>217</v>
      </c>
      <c r="H9" s="188">
        <v>22500</v>
      </c>
      <c r="I9" s="80">
        <f t="shared" si="1"/>
        <v>13570</v>
      </c>
      <c r="J9" s="184" t="str">
        <f t="shared" si="0"/>
        <v>ok</v>
      </c>
    </row>
    <row r="10" spans="2:10" ht="18" customHeight="1">
      <c r="B10" s="344"/>
      <c r="C10" s="47"/>
      <c r="D10" s="24"/>
      <c r="E10" s="25"/>
      <c r="F10" s="23"/>
      <c r="G10" s="40" t="s">
        <v>228</v>
      </c>
      <c r="H10" s="189">
        <v>8000</v>
      </c>
      <c r="I10" s="80">
        <f t="shared" si="1"/>
        <v>5570</v>
      </c>
      <c r="J10" s="184" t="str">
        <f t="shared" si="0"/>
        <v>ok</v>
      </c>
    </row>
    <row r="11" spans="2:10" ht="18" customHeight="1">
      <c r="B11" s="344"/>
      <c r="C11" s="64"/>
      <c r="D11" s="65"/>
      <c r="E11" s="66"/>
      <c r="F11" s="17" t="s">
        <v>280</v>
      </c>
      <c r="G11" s="24" t="s">
        <v>284</v>
      </c>
      <c r="H11" s="188">
        <v>5000</v>
      </c>
      <c r="I11" s="80">
        <f t="shared" si="1"/>
        <v>570</v>
      </c>
      <c r="J11" s="184" t="str">
        <f t="shared" si="0"/>
        <v>ok</v>
      </c>
    </row>
    <row r="12" spans="2:10" ht="18" customHeight="1">
      <c r="B12" s="344"/>
      <c r="C12" s="47"/>
      <c r="D12" s="24"/>
      <c r="E12" s="25"/>
      <c r="F12" s="17"/>
      <c r="G12" s="24" t="s">
        <v>298</v>
      </c>
      <c r="H12" s="189">
        <v>2500</v>
      </c>
      <c r="I12" s="80">
        <f t="shared" si="1"/>
        <v>-1930</v>
      </c>
      <c r="J12" s="184" t="str">
        <f t="shared" si="0"/>
        <v>ok</v>
      </c>
    </row>
    <row r="13" spans="2:10" ht="18" customHeight="1">
      <c r="B13" s="344"/>
      <c r="C13" s="47" t="s">
        <v>386</v>
      </c>
      <c r="D13" s="24" t="s">
        <v>128</v>
      </c>
      <c r="E13" s="193">
        <v>23430</v>
      </c>
      <c r="F13" s="20" t="s">
        <v>325</v>
      </c>
      <c r="G13" s="18" t="s">
        <v>338</v>
      </c>
      <c r="H13" s="188">
        <f>3500*3+11000</f>
        <v>21500</v>
      </c>
      <c r="I13" s="80">
        <f>I12-H13+E13</f>
        <v>0</v>
      </c>
      <c r="J13" s="184" t="str">
        <f t="shared" si="0"/>
        <v>ok</v>
      </c>
    </row>
    <row r="14" spans="2:10" ht="18" customHeight="1">
      <c r="B14" s="344"/>
      <c r="C14" s="47"/>
      <c r="D14" s="24"/>
      <c r="E14" s="25"/>
      <c r="F14" s="17" t="s">
        <v>404</v>
      </c>
      <c r="G14" s="18" t="s">
        <v>408</v>
      </c>
      <c r="H14" s="188">
        <v>20800</v>
      </c>
      <c r="I14" s="80">
        <f>I13-H14+E14</f>
        <v>-20800</v>
      </c>
      <c r="J14" s="184" t="str">
        <f t="shared" si="0"/>
        <v>ok</v>
      </c>
    </row>
    <row r="15" spans="2:10" ht="18" customHeight="1">
      <c r="B15" s="344"/>
      <c r="C15" s="47"/>
      <c r="D15" s="24"/>
      <c r="E15" s="25"/>
      <c r="F15" s="75" t="s">
        <v>667</v>
      </c>
      <c r="G15" s="70" t="s">
        <v>679</v>
      </c>
      <c r="H15" s="191">
        <v>4500</v>
      </c>
      <c r="I15" s="80">
        <f>I14-H15+E15</f>
        <v>-25300</v>
      </c>
      <c r="J15" s="184" t="str">
        <f t="shared" si="0"/>
        <v>ok</v>
      </c>
    </row>
    <row r="16" spans="2:10" ht="18" customHeight="1">
      <c r="B16" s="344"/>
      <c r="C16" s="47"/>
      <c r="D16" s="24"/>
      <c r="E16" s="25"/>
      <c r="F16" s="20" t="s">
        <v>706</v>
      </c>
      <c r="G16" s="18" t="s">
        <v>707</v>
      </c>
      <c r="H16" s="188">
        <v>35000</v>
      </c>
      <c r="I16" s="80">
        <f>I15-H16+E16</f>
        <v>-60300</v>
      </c>
      <c r="J16" s="184" t="str">
        <f t="shared" si="0"/>
        <v>ok</v>
      </c>
    </row>
    <row r="17" spans="2:10" ht="18" customHeight="1">
      <c r="B17" s="344"/>
      <c r="C17" s="47"/>
      <c r="D17" s="24"/>
      <c r="E17" s="25"/>
      <c r="F17" s="17"/>
      <c r="G17" s="18"/>
      <c r="H17" s="188"/>
      <c r="I17" s="80"/>
      <c r="J17" s="184"/>
    </row>
    <row r="18" spans="2:10" ht="18" customHeight="1">
      <c r="B18" s="344"/>
      <c r="C18" s="47"/>
      <c r="D18" s="24"/>
      <c r="E18" s="25"/>
      <c r="F18" s="17"/>
      <c r="G18" s="18"/>
      <c r="H18" s="188"/>
      <c r="I18" s="80"/>
      <c r="J18" s="184"/>
    </row>
    <row r="19" spans="2:10" ht="18" customHeight="1">
      <c r="B19" s="344"/>
      <c r="C19" s="47"/>
      <c r="D19" s="24"/>
      <c r="E19" s="25"/>
      <c r="F19" s="17"/>
      <c r="G19" s="18"/>
      <c r="H19" s="188"/>
      <c r="I19" s="80"/>
      <c r="J19" s="184"/>
    </row>
    <row r="20" spans="2:10" ht="18" customHeight="1">
      <c r="B20" s="344"/>
      <c r="C20" s="47"/>
      <c r="D20" s="24"/>
      <c r="E20" s="25"/>
      <c r="F20" s="17"/>
      <c r="G20" s="18"/>
      <c r="H20" s="188"/>
      <c r="I20" s="80"/>
      <c r="J20" s="184"/>
    </row>
    <row r="21" spans="2:10" ht="18" customHeight="1">
      <c r="B21" s="344"/>
      <c r="C21" s="47"/>
      <c r="D21" s="24"/>
      <c r="E21" s="25"/>
      <c r="F21" s="17"/>
      <c r="G21" s="18"/>
      <c r="H21" s="188"/>
      <c r="I21" s="80"/>
      <c r="J21" s="184"/>
    </row>
    <row r="22" spans="2:10" ht="18" customHeight="1">
      <c r="B22" s="344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44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44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44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44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44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44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45"/>
      <c r="C29" s="210"/>
      <c r="D29" s="210"/>
      <c r="E29" s="210"/>
      <c r="F29" s="210"/>
      <c r="G29" s="210"/>
      <c r="H29" s="210"/>
      <c r="I29" s="210"/>
      <c r="J29" s="210"/>
    </row>
    <row r="30" spans="4:9" ht="18" customHeight="1">
      <c r="D30" s="4"/>
      <c r="E30" s="143"/>
      <c r="H30" s="130"/>
      <c r="I30" s="145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6" t="s">
        <v>171</v>
      </c>
      <c r="C32" s="47"/>
      <c r="D32" s="24"/>
      <c r="E32" s="25"/>
      <c r="F32" s="17" t="s">
        <v>162</v>
      </c>
      <c r="G32" s="18" t="s">
        <v>170</v>
      </c>
      <c r="H32" s="189">
        <v>16000</v>
      </c>
      <c r="I32" s="108">
        <f>-H32</f>
        <v>-16000</v>
      </c>
      <c r="J32" s="78" t="s">
        <v>76</v>
      </c>
    </row>
    <row r="33" spans="2:10" ht="18" customHeight="1">
      <c r="B33" s="346"/>
      <c r="C33" s="20" t="s">
        <v>191</v>
      </c>
      <c r="D33" s="21" t="s">
        <v>128</v>
      </c>
      <c r="E33" s="185">
        <v>335260</v>
      </c>
      <c r="F33" s="17"/>
      <c r="G33" s="18" t="s">
        <v>192</v>
      </c>
      <c r="H33" s="188">
        <v>319260</v>
      </c>
      <c r="I33" s="108">
        <f>I32-H33+E33</f>
        <v>0</v>
      </c>
      <c r="J33" s="78" t="str">
        <f aca="true" t="shared" si="2" ref="J33:J52">J32</f>
        <v>ok</v>
      </c>
    </row>
    <row r="34" spans="2:10" ht="18" customHeight="1">
      <c r="B34" s="346"/>
      <c r="C34" s="20"/>
      <c r="D34" s="21"/>
      <c r="E34" s="16"/>
      <c r="F34" s="17" t="s">
        <v>206</v>
      </c>
      <c r="G34" s="18" t="s">
        <v>221</v>
      </c>
      <c r="H34" s="188">
        <v>39300</v>
      </c>
      <c r="I34" s="108">
        <f>I33-H34</f>
        <v>-39300</v>
      </c>
      <c r="J34" s="78" t="str">
        <f t="shared" si="2"/>
        <v>ok</v>
      </c>
    </row>
    <row r="35" spans="2:10" ht="18" customHeight="1">
      <c r="B35" s="346"/>
      <c r="C35" s="20"/>
      <c r="D35" s="21"/>
      <c r="E35" s="16"/>
      <c r="F35" s="17"/>
      <c r="G35" s="18" t="s">
        <v>222</v>
      </c>
      <c r="H35" s="188">
        <f>3500*170</f>
        <v>595000</v>
      </c>
      <c r="I35" s="108">
        <f>I34-H35</f>
        <v>-634300</v>
      </c>
      <c r="J35" s="78" t="str">
        <f t="shared" si="2"/>
        <v>ok</v>
      </c>
    </row>
    <row r="36" spans="2:10" ht="18" customHeight="1">
      <c r="B36" s="346"/>
      <c r="C36" s="20"/>
      <c r="D36" s="21"/>
      <c r="E36" s="16"/>
      <c r="F36" s="17"/>
      <c r="G36" s="18" t="s">
        <v>223</v>
      </c>
      <c r="H36" s="188">
        <v>200000</v>
      </c>
      <c r="I36" s="108">
        <f aca="true" t="shared" si="3" ref="I36:I41">I35-H36+E36</f>
        <v>-834300</v>
      </c>
      <c r="J36" s="78" t="str">
        <f t="shared" si="2"/>
        <v>ok</v>
      </c>
    </row>
    <row r="37" spans="2:10" ht="18" customHeight="1">
      <c r="B37" s="346"/>
      <c r="C37" s="20" t="s">
        <v>234</v>
      </c>
      <c r="D37" s="21" t="s">
        <v>128</v>
      </c>
      <c r="E37" s="185">
        <v>834300</v>
      </c>
      <c r="F37" s="17" t="s">
        <v>237</v>
      </c>
      <c r="G37" s="18" t="s">
        <v>238</v>
      </c>
      <c r="H37" s="188">
        <v>71500</v>
      </c>
      <c r="I37" s="108">
        <f t="shared" si="3"/>
        <v>-71500</v>
      </c>
      <c r="J37" s="78" t="str">
        <f t="shared" si="2"/>
        <v>ok</v>
      </c>
    </row>
    <row r="38" spans="2:10" ht="18" customHeight="1">
      <c r="B38" s="346"/>
      <c r="C38" s="20" t="s">
        <v>251</v>
      </c>
      <c r="D38" s="21" t="s">
        <v>238</v>
      </c>
      <c r="E38" s="185">
        <v>71500</v>
      </c>
      <c r="F38" s="17" t="s">
        <v>275</v>
      </c>
      <c r="G38" s="18" t="s">
        <v>77</v>
      </c>
      <c r="H38" s="188">
        <v>21600</v>
      </c>
      <c r="I38" s="108">
        <f t="shared" si="3"/>
        <v>-21600</v>
      </c>
      <c r="J38" s="78" t="str">
        <f t="shared" si="2"/>
        <v>ok</v>
      </c>
    </row>
    <row r="39" spans="2:10" ht="18" customHeight="1">
      <c r="B39" s="346"/>
      <c r="C39" s="20"/>
      <c r="D39" s="21"/>
      <c r="E39" s="16"/>
      <c r="F39" s="17"/>
      <c r="G39" s="18" t="s">
        <v>276</v>
      </c>
      <c r="H39" s="188">
        <v>152000</v>
      </c>
      <c r="I39" s="108">
        <f t="shared" si="3"/>
        <v>-173600</v>
      </c>
      <c r="J39" s="78" t="str">
        <f t="shared" si="2"/>
        <v>ok</v>
      </c>
    </row>
    <row r="40" spans="2:10" ht="18" customHeight="1">
      <c r="B40" s="346"/>
      <c r="C40" s="20"/>
      <c r="D40" s="21"/>
      <c r="E40" s="16"/>
      <c r="F40" s="17" t="s">
        <v>280</v>
      </c>
      <c r="G40" s="24" t="s">
        <v>302</v>
      </c>
      <c r="H40" s="188">
        <v>64700</v>
      </c>
      <c r="I40" s="108">
        <f t="shared" si="3"/>
        <v>-238300</v>
      </c>
      <c r="J40" s="78" t="str">
        <f t="shared" si="2"/>
        <v>ok</v>
      </c>
    </row>
    <row r="41" spans="2:10" ht="18" customHeight="1">
      <c r="B41" s="346"/>
      <c r="C41" s="20" t="s">
        <v>321</v>
      </c>
      <c r="D41" s="21" t="s">
        <v>128</v>
      </c>
      <c r="E41" s="185">
        <v>833300</v>
      </c>
      <c r="F41" s="17"/>
      <c r="G41" s="18" t="s">
        <v>303</v>
      </c>
      <c r="H41" s="188">
        <f>3500*170</f>
        <v>595000</v>
      </c>
      <c r="I41" s="108">
        <f t="shared" si="3"/>
        <v>0</v>
      </c>
      <c r="J41" s="78" t="str">
        <f t="shared" si="2"/>
        <v>ok</v>
      </c>
    </row>
    <row r="42" spans="2:10" ht="18" customHeight="1">
      <c r="B42" s="346"/>
      <c r="C42" s="20"/>
      <c r="D42" s="21"/>
      <c r="E42" s="16"/>
      <c r="F42" s="20" t="s">
        <v>325</v>
      </c>
      <c r="G42" s="18" t="s">
        <v>337</v>
      </c>
      <c r="H42" s="188">
        <f>3500*5+11000</f>
        <v>28500</v>
      </c>
      <c r="I42" s="108">
        <f aca="true" t="shared" si="4" ref="I42:I48">I41-H42+E42</f>
        <v>-28500</v>
      </c>
      <c r="J42" s="78" t="str">
        <f t="shared" si="2"/>
        <v>ok</v>
      </c>
    </row>
    <row r="43" spans="2:10" ht="18" customHeight="1">
      <c r="B43" s="346"/>
      <c r="C43" s="20"/>
      <c r="D43" s="21"/>
      <c r="E43" s="16"/>
      <c r="F43" s="17" t="s">
        <v>341</v>
      </c>
      <c r="G43" s="18" t="s">
        <v>356</v>
      </c>
      <c r="H43" s="188">
        <v>20000</v>
      </c>
      <c r="I43" s="108">
        <f t="shared" si="4"/>
        <v>-48500</v>
      </c>
      <c r="J43" s="78" t="str">
        <f t="shared" si="2"/>
        <v>ok</v>
      </c>
    </row>
    <row r="44" spans="2:10" ht="18" customHeight="1">
      <c r="B44" s="346"/>
      <c r="C44" s="20"/>
      <c r="D44" s="21"/>
      <c r="E44" s="16"/>
      <c r="F44" s="20" t="s">
        <v>380</v>
      </c>
      <c r="G44" s="18" t="s">
        <v>381</v>
      </c>
      <c r="H44" s="188">
        <v>450000</v>
      </c>
      <c r="I44" s="108">
        <f t="shared" si="4"/>
        <v>-498500</v>
      </c>
      <c r="J44" s="78" t="str">
        <f t="shared" si="2"/>
        <v>ok</v>
      </c>
    </row>
    <row r="45" spans="2:10" ht="18" customHeight="1">
      <c r="B45" s="346"/>
      <c r="C45" s="20" t="s">
        <v>392</v>
      </c>
      <c r="D45" s="21" t="s">
        <v>128</v>
      </c>
      <c r="E45" s="185">
        <f>48500+450000</f>
        <v>498500</v>
      </c>
      <c r="F45" s="17" t="s">
        <v>386</v>
      </c>
      <c r="G45" s="18" t="s">
        <v>387</v>
      </c>
      <c r="H45" s="188">
        <v>5000</v>
      </c>
      <c r="I45" s="108">
        <f t="shared" si="4"/>
        <v>-5000</v>
      </c>
      <c r="J45" s="78" t="str">
        <f t="shared" si="2"/>
        <v>ok</v>
      </c>
    </row>
    <row r="46" spans="2:10" ht="18" customHeight="1">
      <c r="B46" s="346"/>
      <c r="C46" s="20"/>
      <c r="D46" s="21"/>
      <c r="E46" s="16"/>
      <c r="F46" s="17" t="s">
        <v>398</v>
      </c>
      <c r="G46" s="18" t="s">
        <v>409</v>
      </c>
      <c r="H46" s="193">
        <v>20800</v>
      </c>
      <c r="I46" s="108">
        <f t="shared" si="4"/>
        <v>-25800</v>
      </c>
      <c r="J46" s="78" t="str">
        <f t="shared" si="2"/>
        <v>ok</v>
      </c>
    </row>
    <row r="47" spans="2:10" ht="18" customHeight="1">
      <c r="B47" s="346"/>
      <c r="C47" s="20"/>
      <c r="D47" s="21"/>
      <c r="E47" s="16"/>
      <c r="F47" s="17" t="s">
        <v>419</v>
      </c>
      <c r="G47" s="18" t="s">
        <v>420</v>
      </c>
      <c r="H47" s="188">
        <v>27500</v>
      </c>
      <c r="I47" s="108">
        <f t="shared" si="4"/>
        <v>-53300</v>
      </c>
      <c r="J47" s="78" t="str">
        <f t="shared" si="2"/>
        <v>ok</v>
      </c>
    </row>
    <row r="48" spans="2:10" ht="18" customHeight="1">
      <c r="B48" s="346"/>
      <c r="C48" s="20"/>
      <c r="D48" s="21"/>
      <c r="E48" s="16"/>
      <c r="F48" s="75" t="s">
        <v>466</v>
      </c>
      <c r="G48" s="70" t="s">
        <v>467</v>
      </c>
      <c r="H48" s="191">
        <v>92000</v>
      </c>
      <c r="I48" s="218">
        <f t="shared" si="4"/>
        <v>-145300</v>
      </c>
      <c r="J48" s="78" t="str">
        <f t="shared" si="2"/>
        <v>ok</v>
      </c>
    </row>
    <row r="49" spans="2:10" ht="18" customHeight="1">
      <c r="B49" s="346"/>
      <c r="C49" s="20"/>
      <c r="D49" s="21"/>
      <c r="E49" s="16"/>
      <c r="F49" s="17" t="s">
        <v>524</v>
      </c>
      <c r="G49" s="18" t="s">
        <v>530</v>
      </c>
      <c r="H49" s="185">
        <v>48200</v>
      </c>
      <c r="I49" s="108">
        <f>I48-H49+E49</f>
        <v>-193500</v>
      </c>
      <c r="J49" s="78" t="str">
        <f t="shared" si="2"/>
        <v>ok</v>
      </c>
    </row>
    <row r="50" spans="2:10" ht="18" customHeight="1">
      <c r="B50" s="346"/>
      <c r="C50" s="20"/>
      <c r="D50" s="21"/>
      <c r="E50" s="16"/>
      <c r="F50" s="17" t="s">
        <v>586</v>
      </c>
      <c r="G50" s="18" t="s">
        <v>590</v>
      </c>
      <c r="H50" s="185">
        <v>4700</v>
      </c>
      <c r="I50" s="108">
        <f>I49-H50+E50</f>
        <v>-198200</v>
      </c>
      <c r="J50" s="78" t="str">
        <f t="shared" si="2"/>
        <v>ok</v>
      </c>
    </row>
    <row r="51" spans="2:10" ht="18" customHeight="1">
      <c r="B51" s="346"/>
      <c r="C51" s="20"/>
      <c r="D51" s="21"/>
      <c r="E51" s="16"/>
      <c r="F51" s="20"/>
      <c r="G51" s="18" t="s">
        <v>594</v>
      </c>
      <c r="H51" s="188">
        <v>21000</v>
      </c>
      <c r="I51" s="108">
        <f>I50-H51+E51</f>
        <v>-219200</v>
      </c>
      <c r="J51" s="78" t="str">
        <f t="shared" si="2"/>
        <v>ok</v>
      </c>
    </row>
    <row r="52" spans="2:10" ht="18" customHeight="1">
      <c r="B52" s="346"/>
      <c r="C52" s="20"/>
      <c r="D52" s="21"/>
      <c r="E52" s="16"/>
      <c r="F52" s="20" t="s">
        <v>706</v>
      </c>
      <c r="G52" s="18" t="s">
        <v>707</v>
      </c>
      <c r="H52" s="188">
        <v>35000</v>
      </c>
      <c r="I52" s="108">
        <f>I51-H52+E52</f>
        <v>-254200</v>
      </c>
      <c r="J52" s="78" t="str">
        <f t="shared" si="2"/>
        <v>ok</v>
      </c>
    </row>
    <row r="53" spans="2:10" ht="18" customHeight="1">
      <c r="B53" s="346"/>
      <c r="C53" s="20"/>
      <c r="D53" s="21"/>
      <c r="E53" s="16"/>
      <c r="F53" s="17"/>
      <c r="G53" s="18"/>
      <c r="H53" s="19"/>
      <c r="I53" s="108"/>
      <c r="J53" s="78"/>
    </row>
    <row r="54" spans="2:10" ht="18" customHeight="1">
      <c r="B54" s="346"/>
      <c r="C54" s="20"/>
      <c r="D54" s="21"/>
      <c r="E54" s="16"/>
      <c r="F54" s="17"/>
      <c r="G54" s="18"/>
      <c r="H54" s="19"/>
      <c r="I54" s="108"/>
      <c r="J54" s="78"/>
    </row>
    <row r="55" spans="2:10" ht="18" customHeight="1">
      <c r="B55" s="346"/>
      <c r="C55" s="20"/>
      <c r="D55" s="21"/>
      <c r="E55" s="16"/>
      <c r="F55" s="17"/>
      <c r="G55" s="18"/>
      <c r="H55" s="19"/>
      <c r="I55" s="108"/>
      <c r="J55" s="78"/>
    </row>
    <row r="56" spans="2:11" ht="18" customHeight="1">
      <c r="B56" s="346"/>
      <c r="C56" s="47"/>
      <c r="D56" s="24"/>
      <c r="E56" s="25"/>
      <c r="F56" s="39"/>
      <c r="G56" s="40"/>
      <c r="H56" s="41"/>
      <c r="I56" s="42"/>
      <c r="J56" s="97"/>
      <c r="K56" s="81"/>
    </row>
    <row r="57" spans="2:10" ht="18" customHeight="1">
      <c r="B57" s="346"/>
      <c r="C57" s="47"/>
      <c r="D57" s="24"/>
      <c r="E57" s="25"/>
      <c r="F57" s="17"/>
      <c r="G57" s="18"/>
      <c r="H57" s="19"/>
      <c r="I57" s="108"/>
      <c r="J57" s="78"/>
    </row>
    <row r="58" spans="2:10" ht="18" customHeight="1">
      <c r="B58" s="347"/>
      <c r="C58" s="210"/>
      <c r="D58" s="210"/>
      <c r="E58" s="210"/>
      <c r="F58" s="210"/>
      <c r="G58" s="210"/>
      <c r="H58" s="210"/>
      <c r="I58" s="210"/>
      <c r="J58" s="210"/>
    </row>
    <row r="59" spans="2:10" ht="18" customHeight="1">
      <c r="B59"/>
      <c r="C59" s="1"/>
      <c r="D59" s="1"/>
      <c r="F59" s="89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4" t="s">
        <v>5</v>
      </c>
      <c r="G60" s="12" t="s">
        <v>6</v>
      </c>
      <c r="H60" s="13" t="s">
        <v>7</v>
      </c>
      <c r="I60" s="76" t="s">
        <v>8</v>
      </c>
      <c r="J60" s="146" t="s">
        <v>9</v>
      </c>
    </row>
    <row r="61" spans="2:10" ht="18" customHeight="1">
      <c r="B61" s="352" t="s">
        <v>29</v>
      </c>
      <c r="C61" s="20"/>
      <c r="D61" s="21"/>
      <c r="E61" s="16"/>
      <c r="F61" s="17" t="s">
        <v>81</v>
      </c>
      <c r="G61" s="18" t="s">
        <v>94</v>
      </c>
      <c r="H61" s="19">
        <v>20</v>
      </c>
      <c r="I61" s="150">
        <v>-504</v>
      </c>
      <c r="J61" s="59" t="s">
        <v>76</v>
      </c>
    </row>
    <row r="62" spans="2:10" ht="18" customHeight="1">
      <c r="B62" s="346"/>
      <c r="C62" s="20"/>
      <c r="D62" s="21"/>
      <c r="E62" s="16"/>
      <c r="F62" s="17" t="s">
        <v>106</v>
      </c>
      <c r="G62" s="18" t="s">
        <v>108</v>
      </c>
      <c r="H62" s="19">
        <v>30</v>
      </c>
      <c r="I62" s="150">
        <f>I61-H62</f>
        <v>-534</v>
      </c>
      <c r="J62" s="59" t="str">
        <f aca="true" t="shared" si="5" ref="J62:J71">J61</f>
        <v>ok</v>
      </c>
    </row>
    <row r="63" spans="2:10" ht="18" customHeight="1">
      <c r="B63" s="346"/>
      <c r="C63" s="20" t="s">
        <v>191</v>
      </c>
      <c r="D63" s="21" t="s">
        <v>128</v>
      </c>
      <c r="E63" s="186">
        <v>90780</v>
      </c>
      <c r="F63" s="17" t="s">
        <v>158</v>
      </c>
      <c r="G63" s="18" t="s">
        <v>159</v>
      </c>
      <c r="H63" s="19" t="s">
        <v>189</v>
      </c>
      <c r="I63" s="150">
        <f>-534*170+E63</f>
        <v>0</v>
      </c>
      <c r="J63" s="59" t="str">
        <f t="shared" si="5"/>
        <v>ok</v>
      </c>
    </row>
    <row r="64" spans="2:10" ht="18" customHeight="1">
      <c r="B64" s="346"/>
      <c r="C64" s="20"/>
      <c r="D64" s="21"/>
      <c r="E64" s="54"/>
      <c r="F64" s="17" t="s">
        <v>325</v>
      </c>
      <c r="G64" s="18" t="s">
        <v>338</v>
      </c>
      <c r="H64" s="188">
        <f>3500*2+11000</f>
        <v>18000</v>
      </c>
      <c r="I64" s="150">
        <f>I63-H64</f>
        <v>-18000</v>
      </c>
      <c r="J64" s="59" t="str">
        <f t="shared" si="5"/>
        <v>ok</v>
      </c>
    </row>
    <row r="65" spans="2:10" ht="18" customHeight="1">
      <c r="B65" s="346"/>
      <c r="C65" s="20" t="s">
        <v>390</v>
      </c>
      <c r="D65" s="21" t="s">
        <v>128</v>
      </c>
      <c r="E65" s="186">
        <v>46500</v>
      </c>
      <c r="F65" s="17" t="s">
        <v>380</v>
      </c>
      <c r="G65" s="24" t="s">
        <v>382</v>
      </c>
      <c r="H65" s="193">
        <v>28500</v>
      </c>
      <c r="I65" s="150">
        <f aca="true" t="shared" si="6" ref="I65:I70">I64-H65+E65</f>
        <v>0</v>
      </c>
      <c r="J65" s="59" t="str">
        <f t="shared" si="5"/>
        <v>ok</v>
      </c>
    </row>
    <row r="66" spans="2:10" ht="18" customHeight="1">
      <c r="B66" s="346"/>
      <c r="C66" s="20"/>
      <c r="D66" s="21"/>
      <c r="E66" s="54"/>
      <c r="F66" s="17" t="s">
        <v>428</v>
      </c>
      <c r="G66" s="18" t="s">
        <v>429</v>
      </c>
      <c r="H66" s="188">
        <v>5500</v>
      </c>
      <c r="I66" s="150">
        <f t="shared" si="6"/>
        <v>-5500</v>
      </c>
      <c r="J66" s="59" t="str">
        <f t="shared" si="5"/>
        <v>ok</v>
      </c>
    </row>
    <row r="67" spans="2:10" ht="18" customHeight="1">
      <c r="B67" s="346"/>
      <c r="C67" s="20"/>
      <c r="D67" s="21"/>
      <c r="E67" s="54"/>
      <c r="F67" s="17"/>
      <c r="G67" s="24" t="s">
        <v>430</v>
      </c>
      <c r="H67" s="188">
        <v>4300</v>
      </c>
      <c r="I67" s="150">
        <f t="shared" si="6"/>
        <v>-9800</v>
      </c>
      <c r="J67" s="59" t="str">
        <f t="shared" si="5"/>
        <v>ok</v>
      </c>
    </row>
    <row r="68" spans="2:10" ht="18" customHeight="1">
      <c r="B68" s="346"/>
      <c r="C68" s="47"/>
      <c r="D68" s="24"/>
      <c r="E68" s="25"/>
      <c r="F68" s="17" t="s">
        <v>466</v>
      </c>
      <c r="G68" s="18" t="s">
        <v>467</v>
      </c>
      <c r="H68" s="188">
        <v>92000</v>
      </c>
      <c r="I68" s="150">
        <f t="shared" si="6"/>
        <v>-101800</v>
      </c>
      <c r="J68" s="59" t="str">
        <f t="shared" si="5"/>
        <v>ok</v>
      </c>
    </row>
    <row r="69" spans="2:10" ht="18" customHeight="1">
      <c r="B69" s="346"/>
      <c r="C69" s="47"/>
      <c r="D69" s="24"/>
      <c r="E69" s="25"/>
      <c r="F69" s="17" t="s">
        <v>524</v>
      </c>
      <c r="G69" s="18" t="s">
        <v>531</v>
      </c>
      <c r="H69" s="185">
        <v>21500</v>
      </c>
      <c r="I69" s="150">
        <f t="shared" si="6"/>
        <v>-123300</v>
      </c>
      <c r="J69" s="59" t="str">
        <f t="shared" si="5"/>
        <v>ok</v>
      </c>
    </row>
    <row r="70" spans="2:10" ht="18" customHeight="1">
      <c r="B70" s="346"/>
      <c r="C70" s="47"/>
      <c r="D70" s="24"/>
      <c r="E70" s="25"/>
      <c r="F70" s="17"/>
      <c r="G70" s="18" t="s">
        <v>594</v>
      </c>
      <c r="H70" s="188">
        <v>21000</v>
      </c>
      <c r="I70" s="150">
        <f t="shared" si="6"/>
        <v>-144300</v>
      </c>
      <c r="J70" s="59" t="str">
        <f t="shared" si="5"/>
        <v>ok</v>
      </c>
    </row>
    <row r="71" spans="2:10" ht="18" customHeight="1">
      <c r="B71" s="346"/>
      <c r="C71" s="47"/>
      <c r="D71" s="24"/>
      <c r="E71" s="25"/>
      <c r="F71" s="20" t="s">
        <v>706</v>
      </c>
      <c r="G71" s="18" t="s">
        <v>707</v>
      </c>
      <c r="H71" s="188">
        <v>35000</v>
      </c>
      <c r="I71" s="150">
        <f>I70-H71+E71</f>
        <v>-179300</v>
      </c>
      <c r="J71" s="59" t="str">
        <f t="shared" si="5"/>
        <v>ok</v>
      </c>
    </row>
    <row r="72" spans="2:10" ht="18" customHeight="1">
      <c r="B72" s="346"/>
      <c r="C72" s="47"/>
      <c r="D72" s="24"/>
      <c r="E72" s="25"/>
      <c r="F72" s="87"/>
      <c r="G72" s="172"/>
      <c r="H72" s="149"/>
      <c r="I72" s="150"/>
      <c r="J72" s="59"/>
    </row>
    <row r="73" spans="2:10" ht="18" customHeight="1">
      <c r="B73" s="346"/>
      <c r="C73" s="47"/>
      <c r="D73" s="24"/>
      <c r="E73" s="25"/>
      <c r="F73" s="17"/>
      <c r="G73" s="18"/>
      <c r="H73" s="19"/>
      <c r="I73" s="150"/>
      <c r="J73" s="59"/>
    </row>
    <row r="74" spans="2:10" ht="18" customHeight="1">
      <c r="B74" s="346"/>
      <c r="C74" s="47"/>
      <c r="D74" s="24"/>
      <c r="E74" s="25"/>
      <c r="F74" s="17"/>
      <c r="G74" s="18"/>
      <c r="H74" s="19"/>
      <c r="I74" s="150"/>
      <c r="J74" s="59"/>
    </row>
    <row r="75" spans="2:10" ht="18" customHeight="1">
      <c r="B75" s="346"/>
      <c r="C75" s="47"/>
      <c r="D75" s="24"/>
      <c r="E75" s="25"/>
      <c r="F75" s="17"/>
      <c r="G75" s="18"/>
      <c r="H75" s="26"/>
      <c r="I75" s="150"/>
      <c r="J75" s="59"/>
    </row>
    <row r="76" spans="2:10" ht="18" customHeight="1">
      <c r="B76" s="346"/>
      <c r="C76" s="47"/>
      <c r="D76" s="24"/>
      <c r="E76" s="25"/>
      <c r="F76" s="17"/>
      <c r="G76" s="18"/>
      <c r="H76" s="19"/>
      <c r="I76" s="150"/>
      <c r="J76" s="59"/>
    </row>
    <row r="77" spans="2:10" ht="18" customHeight="1">
      <c r="B77" s="346"/>
      <c r="C77" s="47"/>
      <c r="D77" s="24"/>
      <c r="E77" s="25"/>
      <c r="F77" s="17"/>
      <c r="G77" s="18"/>
      <c r="H77" s="19"/>
      <c r="I77" s="150"/>
      <c r="J77" s="59"/>
    </row>
    <row r="78" spans="2:10" ht="18" customHeight="1">
      <c r="B78" s="346"/>
      <c r="C78" s="47"/>
      <c r="D78" s="24"/>
      <c r="E78" s="25"/>
      <c r="F78" s="17"/>
      <c r="G78" s="70"/>
      <c r="H78" s="19"/>
      <c r="I78" s="150"/>
      <c r="J78" s="59"/>
    </row>
    <row r="79" spans="2:10" ht="18" customHeight="1">
      <c r="B79" s="346"/>
      <c r="C79" s="47"/>
      <c r="D79" s="24"/>
      <c r="E79" s="25"/>
      <c r="F79" s="17"/>
      <c r="G79" s="24"/>
      <c r="H79" s="19"/>
      <c r="I79" s="150"/>
      <c r="J79" s="59"/>
    </row>
    <row r="80" spans="2:10" ht="18" customHeight="1">
      <c r="B80" s="346"/>
      <c r="C80" s="47"/>
      <c r="D80" s="24"/>
      <c r="E80" s="25"/>
      <c r="F80" s="17"/>
      <c r="G80" s="24"/>
      <c r="H80" s="19"/>
      <c r="I80" s="150"/>
      <c r="J80" s="59"/>
    </row>
    <row r="81" spans="2:10" ht="18" customHeight="1">
      <c r="B81" s="346"/>
      <c r="C81" s="47"/>
      <c r="D81" s="24"/>
      <c r="E81" s="25"/>
      <c r="F81" s="17"/>
      <c r="G81" s="18"/>
      <c r="H81" s="19"/>
      <c r="I81" s="150"/>
      <c r="J81" s="59"/>
    </row>
    <row r="82" spans="2:10" ht="18" customHeight="1">
      <c r="B82" s="346"/>
      <c r="C82" s="47"/>
      <c r="D82" s="24"/>
      <c r="E82" s="25"/>
      <c r="F82" s="17"/>
      <c r="G82" s="18"/>
      <c r="H82" s="26"/>
      <c r="I82" s="150"/>
      <c r="J82" s="59"/>
    </row>
    <row r="83" spans="2:10" ht="18" customHeight="1">
      <c r="B83" s="346"/>
      <c r="C83" s="47"/>
      <c r="D83" s="24"/>
      <c r="E83" s="25"/>
      <c r="F83" s="17"/>
      <c r="G83" s="18"/>
      <c r="H83" s="19"/>
      <c r="I83" s="150"/>
      <c r="J83" s="59"/>
    </row>
    <row r="84" spans="2:10" ht="18" customHeight="1">
      <c r="B84" s="346"/>
      <c r="C84" s="47"/>
      <c r="D84" s="24"/>
      <c r="E84" s="25"/>
      <c r="F84" s="17"/>
      <c r="G84" s="18"/>
      <c r="H84" s="19"/>
      <c r="I84" s="150"/>
      <c r="J84" s="59"/>
    </row>
    <row r="85" spans="2:10" ht="18" customHeight="1">
      <c r="B85" s="346"/>
      <c r="C85" s="47"/>
      <c r="D85" s="24"/>
      <c r="E85" s="25"/>
      <c r="F85" s="17"/>
      <c r="G85" s="18"/>
      <c r="H85" s="27"/>
      <c r="I85" s="150"/>
      <c r="J85" s="59"/>
    </row>
    <row r="86" spans="2:10" ht="18" customHeight="1">
      <c r="B86" s="346"/>
      <c r="C86" s="47"/>
      <c r="D86" s="24"/>
      <c r="E86" s="25"/>
      <c r="F86" s="17"/>
      <c r="G86" s="18"/>
      <c r="H86" s="19"/>
      <c r="I86" s="150"/>
      <c r="J86" s="59"/>
    </row>
    <row r="87" spans="2:10" ht="18" customHeight="1">
      <c r="B87" s="347"/>
      <c r="C87" s="210"/>
      <c r="D87" s="210"/>
      <c r="E87" s="210"/>
      <c r="F87" s="210"/>
      <c r="G87" s="210"/>
      <c r="H87" s="210"/>
      <c r="I87" s="210"/>
      <c r="J87" s="210"/>
    </row>
    <row r="88" spans="4:9" ht="18" customHeight="1">
      <c r="D88" s="4"/>
      <c r="E88" s="143"/>
      <c r="H88" s="130"/>
      <c r="I88" s="145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4" t="s">
        <v>5</v>
      </c>
      <c r="G89" s="12" t="s">
        <v>6</v>
      </c>
      <c r="H89" s="13" t="s">
        <v>7</v>
      </c>
      <c r="I89" s="35" t="s">
        <v>8</v>
      </c>
      <c r="J89" s="146" t="s">
        <v>9</v>
      </c>
    </row>
    <row r="90" spans="2:10" ht="18" customHeight="1">
      <c r="B90" s="344" t="s">
        <v>30</v>
      </c>
      <c r="C90" s="47"/>
      <c r="D90" s="24"/>
      <c r="E90" s="25"/>
      <c r="F90" s="17" t="s">
        <v>81</v>
      </c>
      <c r="G90" s="18" t="s">
        <v>98</v>
      </c>
      <c r="H90" s="19">
        <v>100</v>
      </c>
      <c r="I90" s="58">
        <v>2312</v>
      </c>
      <c r="J90" s="147" t="s">
        <v>76</v>
      </c>
    </row>
    <row r="91" spans="2:10" ht="18" customHeight="1">
      <c r="B91" s="344"/>
      <c r="C91" s="55"/>
      <c r="D91" s="56"/>
      <c r="E91" s="57"/>
      <c r="F91" s="17"/>
      <c r="G91" s="18" t="s">
        <v>97</v>
      </c>
      <c r="H91" s="19">
        <v>20</v>
      </c>
      <c r="I91" s="58">
        <f aca="true" t="shared" si="7" ref="I91:I96">I90-H91</f>
        <v>2292</v>
      </c>
      <c r="J91" s="147" t="str">
        <f aca="true" t="shared" si="8" ref="J91:J115">J90</f>
        <v>ok</v>
      </c>
    </row>
    <row r="92" spans="2:10" ht="18" customHeight="1">
      <c r="B92" s="344"/>
      <c r="C92" s="55"/>
      <c r="D92" s="56"/>
      <c r="E92" s="57"/>
      <c r="F92" s="17" t="s">
        <v>99</v>
      </c>
      <c r="G92" s="18" t="s">
        <v>104</v>
      </c>
      <c r="H92" s="19">
        <v>500</v>
      </c>
      <c r="I92" s="58">
        <f t="shared" si="7"/>
        <v>1792</v>
      </c>
      <c r="J92" s="147" t="str">
        <f t="shared" si="8"/>
        <v>ok</v>
      </c>
    </row>
    <row r="93" spans="2:10" ht="18" customHeight="1">
      <c r="B93" s="344"/>
      <c r="C93" s="55"/>
      <c r="D93" s="56"/>
      <c r="E93" s="57"/>
      <c r="F93" s="17" t="s">
        <v>106</v>
      </c>
      <c r="G93" s="18" t="s">
        <v>114</v>
      </c>
      <c r="H93" s="19">
        <v>40</v>
      </c>
      <c r="I93" s="58">
        <f t="shared" si="7"/>
        <v>1752</v>
      </c>
      <c r="J93" s="147" t="str">
        <f t="shared" si="8"/>
        <v>ok</v>
      </c>
    </row>
    <row r="94" spans="2:10" ht="18" customHeight="1">
      <c r="B94" s="344"/>
      <c r="C94" s="55"/>
      <c r="D94" s="56"/>
      <c r="E94" s="57"/>
      <c r="F94" s="175" t="s">
        <v>123</v>
      </c>
      <c r="G94" s="18" t="s">
        <v>124</v>
      </c>
      <c r="H94" s="19">
        <v>203</v>
      </c>
      <c r="I94" s="58">
        <f t="shared" si="7"/>
        <v>1549</v>
      </c>
      <c r="J94" s="147" t="str">
        <f t="shared" si="8"/>
        <v>ok</v>
      </c>
    </row>
    <row r="95" spans="2:10" ht="18" customHeight="1">
      <c r="B95" s="344"/>
      <c r="C95" s="20"/>
      <c r="D95" s="21"/>
      <c r="E95" s="54"/>
      <c r="F95" s="17" t="s">
        <v>125</v>
      </c>
      <c r="G95" s="18" t="s">
        <v>126</v>
      </c>
      <c r="H95" s="26">
        <v>542</v>
      </c>
      <c r="I95" s="58">
        <f t="shared" si="7"/>
        <v>1007</v>
      </c>
      <c r="J95" s="147" t="str">
        <f t="shared" si="8"/>
        <v>ok</v>
      </c>
    </row>
    <row r="96" spans="2:10" ht="18" customHeight="1">
      <c r="B96" s="344"/>
      <c r="C96" s="20"/>
      <c r="D96" s="21"/>
      <c r="E96" s="54"/>
      <c r="F96" s="175" t="s">
        <v>138</v>
      </c>
      <c r="G96" s="18" t="s">
        <v>139</v>
      </c>
      <c r="H96" s="19">
        <v>450</v>
      </c>
      <c r="I96" s="58">
        <f t="shared" si="7"/>
        <v>557</v>
      </c>
      <c r="J96" s="147" t="str">
        <f t="shared" si="8"/>
        <v>ok</v>
      </c>
    </row>
    <row r="97" spans="2:10" ht="18" customHeight="1">
      <c r="B97" s="344"/>
      <c r="C97" s="55" t="s">
        <v>161</v>
      </c>
      <c r="D97" s="56" t="s">
        <v>128</v>
      </c>
      <c r="E97" s="187">
        <v>300000</v>
      </c>
      <c r="F97" s="17" t="s">
        <v>158</v>
      </c>
      <c r="G97" s="18" t="s">
        <v>159</v>
      </c>
      <c r="H97" s="19" t="s">
        <v>189</v>
      </c>
      <c r="I97" s="58">
        <f>I96*170+E97</f>
        <v>394690</v>
      </c>
      <c r="J97" s="147" t="str">
        <f t="shared" si="8"/>
        <v>ok</v>
      </c>
    </row>
    <row r="98" spans="2:10" ht="18" customHeight="1">
      <c r="B98" s="344"/>
      <c r="C98" s="55"/>
      <c r="D98" s="56"/>
      <c r="E98" s="57"/>
      <c r="F98" s="17" t="s">
        <v>162</v>
      </c>
      <c r="G98" s="18" t="s">
        <v>167</v>
      </c>
      <c r="H98" s="188">
        <v>25000</v>
      </c>
      <c r="I98" s="58">
        <f aca="true" t="shared" si="9" ref="I98:I103">I97-H98</f>
        <v>369690</v>
      </c>
      <c r="J98" s="147" t="str">
        <f t="shared" si="8"/>
        <v>ok</v>
      </c>
    </row>
    <row r="99" spans="2:10" ht="18" customHeight="1">
      <c r="B99" s="344"/>
      <c r="C99" s="55"/>
      <c r="D99" s="56"/>
      <c r="E99" s="57"/>
      <c r="F99" s="17" t="s">
        <v>206</v>
      </c>
      <c r="G99" s="18" t="s">
        <v>216</v>
      </c>
      <c r="H99" s="188">
        <f>165000+30000</f>
        <v>195000</v>
      </c>
      <c r="I99" s="58">
        <f t="shared" si="9"/>
        <v>174690</v>
      </c>
      <c r="J99" s="147" t="str">
        <f t="shared" si="8"/>
        <v>ok</v>
      </c>
    </row>
    <row r="100" spans="2:10" ht="18" customHeight="1">
      <c r="B100" s="344"/>
      <c r="C100" s="55"/>
      <c r="D100" s="56"/>
      <c r="E100" s="57"/>
      <c r="F100" s="175"/>
      <c r="G100" s="18" t="s">
        <v>226</v>
      </c>
      <c r="H100" s="188">
        <v>30000</v>
      </c>
      <c r="I100" s="58">
        <f t="shared" si="9"/>
        <v>144690</v>
      </c>
      <c r="J100" s="147" t="str">
        <f t="shared" si="8"/>
        <v>ok</v>
      </c>
    </row>
    <row r="101" spans="2:10" ht="18" customHeight="1">
      <c r="B101" s="344"/>
      <c r="C101" s="20"/>
      <c r="D101" s="21"/>
      <c r="E101" s="54"/>
      <c r="F101" s="17"/>
      <c r="G101" s="40" t="s">
        <v>231</v>
      </c>
      <c r="H101" s="189">
        <v>28000</v>
      </c>
      <c r="I101" s="58">
        <f t="shared" si="9"/>
        <v>116690</v>
      </c>
      <c r="J101" s="147" t="str">
        <f t="shared" si="8"/>
        <v>ok</v>
      </c>
    </row>
    <row r="102" spans="2:10" ht="18" customHeight="1">
      <c r="B102" s="344"/>
      <c r="C102" s="47"/>
      <c r="D102" s="24"/>
      <c r="E102" s="25"/>
      <c r="F102" s="20" t="s">
        <v>325</v>
      </c>
      <c r="G102" s="18" t="s">
        <v>332</v>
      </c>
      <c r="H102" s="188">
        <f>(3500*2)*2+18000+22000+10000</f>
        <v>64000</v>
      </c>
      <c r="I102" s="58">
        <f t="shared" si="9"/>
        <v>52690</v>
      </c>
      <c r="J102" s="147" t="str">
        <f t="shared" si="8"/>
        <v>ok</v>
      </c>
    </row>
    <row r="103" spans="2:10" ht="18" customHeight="1">
      <c r="B103" s="344"/>
      <c r="C103" s="47"/>
      <c r="D103" s="24"/>
      <c r="E103" s="25"/>
      <c r="F103" s="17" t="s">
        <v>396</v>
      </c>
      <c r="G103" s="18" t="s">
        <v>397</v>
      </c>
      <c r="H103" s="188">
        <f>16000+12500</f>
        <v>28500</v>
      </c>
      <c r="I103" s="58">
        <f t="shared" si="9"/>
        <v>24190</v>
      </c>
      <c r="J103" s="147" t="str">
        <f t="shared" si="8"/>
        <v>ok</v>
      </c>
    </row>
    <row r="104" spans="2:10" ht="18" customHeight="1">
      <c r="B104" s="344"/>
      <c r="C104" s="47"/>
      <c r="D104" s="24"/>
      <c r="E104" s="25"/>
      <c r="F104" s="17" t="s">
        <v>398</v>
      </c>
      <c r="G104" s="18" t="s">
        <v>399</v>
      </c>
      <c r="H104" s="188">
        <v>120000</v>
      </c>
      <c r="I104" s="58">
        <f>I103-H104</f>
        <v>-95810</v>
      </c>
      <c r="J104" s="147" t="str">
        <f t="shared" si="8"/>
        <v>ok</v>
      </c>
    </row>
    <row r="105" spans="2:10" ht="18" customHeight="1">
      <c r="B105" s="344"/>
      <c r="C105" s="47"/>
      <c r="D105" s="24"/>
      <c r="E105" s="25"/>
      <c r="F105" s="177" t="s">
        <v>412</v>
      </c>
      <c r="G105" s="40" t="s">
        <v>418</v>
      </c>
      <c r="H105" s="188">
        <v>21500</v>
      </c>
      <c r="I105" s="58">
        <f>I104-H105</f>
        <v>-117310</v>
      </c>
      <c r="J105" s="147" t="str">
        <f t="shared" si="8"/>
        <v>ok</v>
      </c>
    </row>
    <row r="106" spans="2:10" ht="18" customHeight="1">
      <c r="B106" s="344"/>
      <c r="C106" s="20"/>
      <c r="D106" s="21"/>
      <c r="E106" s="54"/>
      <c r="F106" s="17" t="s">
        <v>428</v>
      </c>
      <c r="G106" s="18" t="s">
        <v>429</v>
      </c>
      <c r="H106" s="188">
        <v>5500</v>
      </c>
      <c r="I106" s="58">
        <f>I105-H106</f>
        <v>-122810</v>
      </c>
      <c r="J106" s="147" t="str">
        <f t="shared" si="8"/>
        <v>ok</v>
      </c>
    </row>
    <row r="107" spans="2:10" ht="18" customHeight="1">
      <c r="B107" s="344"/>
      <c r="C107" s="47" t="s">
        <v>433</v>
      </c>
      <c r="D107" s="24" t="s">
        <v>434</v>
      </c>
      <c r="E107" s="25">
        <v>500000</v>
      </c>
      <c r="F107" s="17"/>
      <c r="G107" s="24" t="s">
        <v>430</v>
      </c>
      <c r="H107" s="188">
        <v>4300</v>
      </c>
      <c r="I107" s="58">
        <f aca="true" t="shared" si="10" ref="I107:I112">I106-H107+E107</f>
        <v>372890</v>
      </c>
      <c r="J107" s="147" t="str">
        <f t="shared" si="8"/>
        <v>ok</v>
      </c>
    </row>
    <row r="108" spans="2:10" ht="18" customHeight="1">
      <c r="B108" s="344"/>
      <c r="C108" s="47" t="s">
        <v>435</v>
      </c>
      <c r="D108" s="24" t="s">
        <v>436</v>
      </c>
      <c r="E108" s="25">
        <v>500000</v>
      </c>
      <c r="F108" s="17" t="s">
        <v>437</v>
      </c>
      <c r="G108" s="18" t="s">
        <v>438</v>
      </c>
      <c r="H108" s="188">
        <v>500000</v>
      </c>
      <c r="I108" s="58">
        <f t="shared" si="10"/>
        <v>372890</v>
      </c>
      <c r="J108" s="147" t="str">
        <f t="shared" si="8"/>
        <v>ok</v>
      </c>
    </row>
    <row r="109" spans="2:10" ht="18" customHeight="1">
      <c r="B109" s="344"/>
      <c r="C109" s="47"/>
      <c r="D109" s="24"/>
      <c r="E109" s="25"/>
      <c r="F109" s="17" t="s">
        <v>440</v>
      </c>
      <c r="G109" s="18" t="s">
        <v>444</v>
      </c>
      <c r="H109" s="188">
        <v>6300</v>
      </c>
      <c r="I109" s="58">
        <f t="shared" si="10"/>
        <v>366590</v>
      </c>
      <c r="J109" s="147" t="str">
        <f t="shared" si="8"/>
        <v>ok</v>
      </c>
    </row>
    <row r="110" spans="2:10" ht="18" customHeight="1">
      <c r="B110" s="344"/>
      <c r="C110" s="47"/>
      <c r="D110" s="24"/>
      <c r="E110" s="25"/>
      <c r="F110" s="17" t="s">
        <v>466</v>
      </c>
      <c r="G110" s="18" t="s">
        <v>468</v>
      </c>
      <c r="H110" s="188">
        <v>92000</v>
      </c>
      <c r="I110" s="58">
        <f t="shared" si="10"/>
        <v>274590</v>
      </c>
      <c r="J110" s="147" t="str">
        <f t="shared" si="8"/>
        <v>ok</v>
      </c>
    </row>
    <row r="111" spans="2:10" ht="18" customHeight="1">
      <c r="B111" s="344"/>
      <c r="C111" s="47"/>
      <c r="D111" s="24"/>
      <c r="E111" s="25"/>
      <c r="F111" s="17"/>
      <c r="G111" s="18" t="s">
        <v>469</v>
      </c>
      <c r="H111" s="188">
        <v>51400</v>
      </c>
      <c r="I111" s="58">
        <f t="shared" si="10"/>
        <v>223190</v>
      </c>
      <c r="J111" s="147" t="str">
        <f t="shared" si="8"/>
        <v>ok</v>
      </c>
    </row>
    <row r="112" spans="2:10" ht="18" customHeight="1">
      <c r="B112" s="344"/>
      <c r="C112" s="47" t="s">
        <v>565</v>
      </c>
      <c r="D112" s="24" t="s">
        <v>512</v>
      </c>
      <c r="E112" s="25">
        <v>500000</v>
      </c>
      <c r="F112" s="17" t="s">
        <v>524</v>
      </c>
      <c r="G112" s="18" t="s">
        <v>531</v>
      </c>
      <c r="H112" s="185">
        <v>21500</v>
      </c>
      <c r="I112" s="58">
        <f t="shared" si="10"/>
        <v>701690</v>
      </c>
      <c r="J112" s="147" t="str">
        <f t="shared" si="8"/>
        <v>ok</v>
      </c>
    </row>
    <row r="113" spans="2:10" ht="18" customHeight="1">
      <c r="B113" s="344"/>
      <c r="C113" s="47"/>
      <c r="D113" s="24"/>
      <c r="E113" s="25"/>
      <c r="F113" s="20" t="s">
        <v>573</v>
      </c>
      <c r="G113" s="18" t="s">
        <v>574</v>
      </c>
      <c r="H113" s="185">
        <v>80000</v>
      </c>
      <c r="I113" s="58">
        <f>I112-H113+E113</f>
        <v>621690</v>
      </c>
      <c r="J113" s="147" t="str">
        <f t="shared" si="8"/>
        <v>ok</v>
      </c>
    </row>
    <row r="114" spans="2:10" ht="18" customHeight="1">
      <c r="B114" s="344"/>
      <c r="C114" s="47"/>
      <c r="D114" s="24"/>
      <c r="E114" s="25"/>
      <c r="F114" s="20"/>
      <c r="G114" s="18" t="s">
        <v>595</v>
      </c>
      <c r="H114" s="188">
        <v>42000</v>
      </c>
      <c r="I114" s="58">
        <f>I113-H114+E114</f>
        <v>579690</v>
      </c>
      <c r="J114" s="147" t="str">
        <f t="shared" si="8"/>
        <v>ok</v>
      </c>
    </row>
    <row r="115" spans="2:10" ht="18" customHeight="1">
      <c r="B115" s="344"/>
      <c r="C115" s="47" t="s">
        <v>626</v>
      </c>
      <c r="D115" s="24" t="s">
        <v>512</v>
      </c>
      <c r="E115" s="25">
        <v>500000</v>
      </c>
      <c r="F115" s="20" t="s">
        <v>604</v>
      </c>
      <c r="G115" s="18" t="s">
        <v>608</v>
      </c>
      <c r="H115" s="188">
        <v>40000</v>
      </c>
      <c r="I115" s="58">
        <f>I114-H115+E115</f>
        <v>1039690</v>
      </c>
      <c r="J115" s="147" t="str">
        <f t="shared" si="8"/>
        <v>ok</v>
      </c>
    </row>
    <row r="116" spans="2:10" ht="18" customHeight="1">
      <c r="B116" s="345"/>
      <c r="C116" s="210"/>
      <c r="D116" s="210"/>
      <c r="E116" s="210"/>
      <c r="F116" s="210"/>
      <c r="G116" s="210"/>
      <c r="H116" s="210"/>
      <c r="I116" s="210"/>
      <c r="J116" s="210"/>
    </row>
    <row r="117" spans="2:10" ht="18" customHeight="1">
      <c r="B117" s="229"/>
      <c r="C117" s="223"/>
      <c r="D117" s="223"/>
      <c r="E117" s="223"/>
      <c r="F117" s="223"/>
      <c r="G117" s="223"/>
      <c r="H117" s="223"/>
      <c r="I117" s="223"/>
      <c r="J117" s="22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4" t="s">
        <v>5</v>
      </c>
      <c r="G118" s="12" t="s">
        <v>6</v>
      </c>
      <c r="H118" s="13" t="s">
        <v>7</v>
      </c>
      <c r="I118" s="35" t="s">
        <v>8</v>
      </c>
      <c r="J118" s="146" t="s">
        <v>9</v>
      </c>
    </row>
    <row r="119" spans="2:10" ht="18" customHeight="1">
      <c r="B119" s="344" t="s">
        <v>30</v>
      </c>
      <c r="C119" s="47"/>
      <c r="D119" s="24"/>
      <c r="E119" s="25"/>
      <c r="F119" s="17" t="s">
        <v>637</v>
      </c>
      <c r="G119" s="18" t="s">
        <v>635</v>
      </c>
      <c r="H119" s="188">
        <v>138640</v>
      </c>
      <c r="I119" s="58">
        <f>I115-H119</f>
        <v>901050</v>
      </c>
      <c r="J119" s="147" t="s">
        <v>76</v>
      </c>
    </row>
    <row r="120" spans="2:10" ht="18" customHeight="1">
      <c r="B120" s="344"/>
      <c r="C120" s="55"/>
      <c r="D120" s="56"/>
      <c r="E120" s="57"/>
      <c r="F120" s="17"/>
      <c r="G120" s="18" t="s">
        <v>636</v>
      </c>
      <c r="H120" s="188">
        <v>150000</v>
      </c>
      <c r="I120" s="58">
        <f aca="true" t="shared" si="11" ref="I120:I130">I119-H120</f>
        <v>751050</v>
      </c>
      <c r="J120" s="147" t="str">
        <f aca="true" t="shared" si="12" ref="J120:J133">J119</f>
        <v>ok</v>
      </c>
    </row>
    <row r="121" spans="2:10" ht="18" customHeight="1">
      <c r="B121" s="344"/>
      <c r="C121" s="55"/>
      <c r="D121" s="56"/>
      <c r="E121" s="57"/>
      <c r="F121" s="17" t="s">
        <v>641</v>
      </c>
      <c r="G121" s="18" t="s">
        <v>643</v>
      </c>
      <c r="H121" s="188">
        <v>274000</v>
      </c>
      <c r="I121" s="58">
        <f t="shared" si="11"/>
        <v>477050</v>
      </c>
      <c r="J121" s="147" t="str">
        <f t="shared" si="12"/>
        <v>ok</v>
      </c>
    </row>
    <row r="122" spans="2:10" ht="18" customHeight="1">
      <c r="B122" s="344"/>
      <c r="C122" s="55"/>
      <c r="D122" s="56"/>
      <c r="E122" s="57"/>
      <c r="F122" s="17" t="s">
        <v>664</v>
      </c>
      <c r="G122" s="18" t="s">
        <v>663</v>
      </c>
      <c r="H122" s="188">
        <v>6000</v>
      </c>
      <c r="I122" s="58">
        <f t="shared" si="11"/>
        <v>471050</v>
      </c>
      <c r="J122" s="147" t="str">
        <f t="shared" si="12"/>
        <v>ok</v>
      </c>
    </row>
    <row r="123" spans="2:10" ht="18" customHeight="1">
      <c r="B123" s="344"/>
      <c r="C123" s="55"/>
      <c r="D123" s="56"/>
      <c r="E123" s="57"/>
      <c r="F123" s="175" t="s">
        <v>665</v>
      </c>
      <c r="G123" s="18" t="s">
        <v>666</v>
      </c>
      <c r="H123" s="188">
        <v>100000</v>
      </c>
      <c r="I123" s="58">
        <f t="shared" si="11"/>
        <v>371050</v>
      </c>
      <c r="J123" s="147" t="str">
        <f t="shared" si="12"/>
        <v>ok</v>
      </c>
    </row>
    <row r="124" spans="2:10" ht="18" customHeight="1">
      <c r="B124" s="344"/>
      <c r="C124" s="20"/>
      <c r="D124" s="21"/>
      <c r="E124" s="54"/>
      <c r="F124" s="17" t="s">
        <v>667</v>
      </c>
      <c r="G124" s="18" t="s">
        <v>668</v>
      </c>
      <c r="H124" s="188">
        <v>145000</v>
      </c>
      <c r="I124" s="58">
        <f t="shared" si="11"/>
        <v>226050</v>
      </c>
      <c r="J124" s="147" t="str">
        <f t="shared" si="12"/>
        <v>ok</v>
      </c>
    </row>
    <row r="125" spans="2:10" ht="18" customHeight="1">
      <c r="B125" s="344"/>
      <c r="C125" s="20"/>
      <c r="D125" s="21"/>
      <c r="E125" s="54"/>
      <c r="F125" s="175"/>
      <c r="G125" s="18" t="s">
        <v>670</v>
      </c>
      <c r="H125" s="188">
        <v>145000</v>
      </c>
      <c r="I125" s="58">
        <f t="shared" si="11"/>
        <v>81050</v>
      </c>
      <c r="J125" s="147" t="str">
        <f t="shared" si="12"/>
        <v>ok</v>
      </c>
    </row>
    <row r="126" spans="2:10" ht="18" customHeight="1">
      <c r="B126" s="344"/>
      <c r="C126" s="55"/>
      <c r="D126" s="56"/>
      <c r="E126" s="187"/>
      <c r="F126" s="17"/>
      <c r="G126" s="18" t="s">
        <v>672</v>
      </c>
      <c r="H126" s="188">
        <v>145000</v>
      </c>
      <c r="I126" s="58">
        <f t="shared" si="11"/>
        <v>-63950</v>
      </c>
      <c r="J126" s="147" t="str">
        <f t="shared" si="12"/>
        <v>ok</v>
      </c>
    </row>
    <row r="127" spans="2:10" ht="18" customHeight="1">
      <c r="B127" s="344"/>
      <c r="C127" s="55"/>
      <c r="D127" s="56"/>
      <c r="E127" s="57"/>
      <c r="F127" s="17"/>
      <c r="G127" s="18" t="s">
        <v>673</v>
      </c>
      <c r="H127" s="188">
        <v>90000</v>
      </c>
      <c r="I127" s="58">
        <f t="shared" si="11"/>
        <v>-153950</v>
      </c>
      <c r="J127" s="147" t="str">
        <f t="shared" si="12"/>
        <v>ok</v>
      </c>
    </row>
    <row r="128" spans="2:10" ht="18" customHeight="1">
      <c r="B128" s="344"/>
      <c r="C128" s="55"/>
      <c r="D128" s="56"/>
      <c r="E128" s="57"/>
      <c r="F128" s="17"/>
      <c r="G128" s="18" t="s">
        <v>674</v>
      </c>
      <c r="H128" s="188">
        <v>5100</v>
      </c>
      <c r="I128" s="58">
        <f t="shared" si="11"/>
        <v>-159050</v>
      </c>
      <c r="J128" s="147" t="str">
        <f t="shared" si="12"/>
        <v>ok</v>
      </c>
    </row>
    <row r="129" spans="2:10" ht="18" customHeight="1">
      <c r="B129" s="344"/>
      <c r="C129" s="55"/>
      <c r="D129" s="56"/>
      <c r="E129" s="57"/>
      <c r="F129" s="175"/>
      <c r="G129" s="18" t="s">
        <v>676</v>
      </c>
      <c r="H129" s="188">
        <v>5000</v>
      </c>
      <c r="I129" s="58">
        <f t="shared" si="11"/>
        <v>-164050</v>
      </c>
      <c r="J129" s="147" t="str">
        <f t="shared" si="12"/>
        <v>ok</v>
      </c>
    </row>
    <row r="130" spans="2:10" ht="18" customHeight="1">
      <c r="B130" s="344"/>
      <c r="C130" s="20"/>
      <c r="D130" s="21"/>
      <c r="E130" s="54"/>
      <c r="F130" s="175" t="s">
        <v>667</v>
      </c>
      <c r="G130" s="18" t="s">
        <v>678</v>
      </c>
      <c r="H130" s="188">
        <v>4500</v>
      </c>
      <c r="I130" s="58">
        <f t="shared" si="11"/>
        <v>-168550</v>
      </c>
      <c r="J130" s="147" t="str">
        <f t="shared" si="12"/>
        <v>ok</v>
      </c>
    </row>
    <row r="131" spans="2:10" ht="18" customHeight="1">
      <c r="B131" s="344"/>
      <c r="C131" s="47" t="s">
        <v>697</v>
      </c>
      <c r="D131" s="24" t="s">
        <v>512</v>
      </c>
      <c r="E131" s="25">
        <v>200000</v>
      </c>
      <c r="F131" s="20"/>
      <c r="G131" s="18" t="s">
        <v>693</v>
      </c>
      <c r="H131" s="188">
        <v>420000</v>
      </c>
      <c r="I131" s="58">
        <f>I130-H131+E131</f>
        <v>-388550</v>
      </c>
      <c r="J131" s="147" t="str">
        <f t="shared" si="12"/>
        <v>ok</v>
      </c>
    </row>
    <row r="132" spans="2:10" ht="18" customHeight="1">
      <c r="B132" s="344"/>
      <c r="C132" s="47" t="s">
        <v>699</v>
      </c>
      <c r="D132" s="24" t="s">
        <v>512</v>
      </c>
      <c r="E132" s="25">
        <v>300000</v>
      </c>
      <c r="F132" s="17"/>
      <c r="G132" s="40" t="s">
        <v>694</v>
      </c>
      <c r="H132" s="188">
        <v>36330</v>
      </c>
      <c r="I132" s="58">
        <f>I131-H132+E132</f>
        <v>-124880</v>
      </c>
      <c r="J132" s="147" t="str">
        <f t="shared" si="12"/>
        <v>ok</v>
      </c>
    </row>
    <row r="133" spans="2:10" ht="18" customHeight="1">
      <c r="B133" s="344"/>
      <c r="C133" s="47"/>
      <c r="D133" s="24"/>
      <c r="E133" s="25"/>
      <c r="F133" s="20" t="s">
        <v>706</v>
      </c>
      <c r="G133" s="18" t="s">
        <v>707</v>
      </c>
      <c r="H133" s="188">
        <v>35000</v>
      </c>
      <c r="I133" s="58">
        <f>I132-H133+E133</f>
        <v>-159880</v>
      </c>
      <c r="J133" s="147" t="str">
        <f t="shared" si="12"/>
        <v>ok</v>
      </c>
    </row>
    <row r="134" spans="2:10" ht="18" customHeight="1">
      <c r="B134" s="344"/>
      <c r="C134" s="47"/>
      <c r="D134" s="24"/>
      <c r="E134" s="25"/>
      <c r="F134" s="177"/>
      <c r="G134" s="40"/>
      <c r="H134" s="188"/>
      <c r="I134" s="58"/>
      <c r="J134" s="147"/>
    </row>
    <row r="135" spans="2:10" ht="18" customHeight="1">
      <c r="B135" s="344"/>
      <c r="C135" s="20"/>
      <c r="D135" s="21"/>
      <c r="E135" s="54"/>
      <c r="F135" s="17"/>
      <c r="G135" s="18"/>
      <c r="H135" s="188"/>
      <c r="I135" s="58"/>
      <c r="J135" s="147"/>
    </row>
    <row r="136" spans="2:10" ht="18" customHeight="1">
      <c r="B136" s="344"/>
      <c r="C136" s="47"/>
      <c r="D136" s="24"/>
      <c r="E136" s="25"/>
      <c r="F136" s="17"/>
      <c r="G136" s="24"/>
      <c r="H136" s="188"/>
      <c r="I136" s="58"/>
      <c r="J136" s="147"/>
    </row>
    <row r="137" spans="2:10" ht="18" customHeight="1">
      <c r="B137" s="344"/>
      <c r="C137" s="47"/>
      <c r="D137" s="24"/>
      <c r="E137" s="25"/>
      <c r="F137" s="17"/>
      <c r="G137" s="18"/>
      <c r="H137" s="188"/>
      <c r="I137" s="58"/>
      <c r="J137" s="147"/>
    </row>
    <row r="138" spans="2:10" ht="18" customHeight="1">
      <c r="B138" s="344"/>
      <c r="C138" s="47"/>
      <c r="D138" s="24"/>
      <c r="E138" s="25"/>
      <c r="F138" s="17"/>
      <c r="G138" s="18"/>
      <c r="H138" s="188"/>
      <c r="I138" s="58"/>
      <c r="J138" s="147"/>
    </row>
    <row r="139" spans="2:10" ht="18" customHeight="1">
      <c r="B139" s="344"/>
      <c r="C139" s="47"/>
      <c r="D139" s="24"/>
      <c r="E139" s="25"/>
      <c r="F139" s="17"/>
      <c r="G139" s="18"/>
      <c r="H139" s="188"/>
      <c r="I139" s="58"/>
      <c r="J139" s="147"/>
    </row>
    <row r="140" spans="2:10" ht="18" customHeight="1">
      <c r="B140" s="344"/>
      <c r="C140" s="47"/>
      <c r="D140" s="24"/>
      <c r="E140" s="25"/>
      <c r="F140" s="17"/>
      <c r="G140" s="18"/>
      <c r="H140" s="188"/>
      <c r="I140" s="58"/>
      <c r="J140" s="147"/>
    </row>
    <row r="141" spans="2:10" ht="18" customHeight="1">
      <c r="B141" s="344"/>
      <c r="C141" s="47"/>
      <c r="D141" s="24"/>
      <c r="E141" s="25"/>
      <c r="F141" s="17"/>
      <c r="G141" s="18"/>
      <c r="H141" s="185"/>
      <c r="I141" s="58"/>
      <c r="J141" s="147"/>
    </row>
    <row r="142" spans="2:10" ht="18" customHeight="1">
      <c r="B142" s="344"/>
      <c r="C142" s="47"/>
      <c r="D142" s="24"/>
      <c r="E142" s="25"/>
      <c r="F142" s="20"/>
      <c r="G142" s="18"/>
      <c r="H142" s="185"/>
      <c r="I142" s="58"/>
      <c r="J142" s="147"/>
    </row>
    <row r="143" spans="2:10" ht="18" customHeight="1">
      <c r="B143" s="344"/>
      <c r="C143" s="47"/>
      <c r="D143" s="24"/>
      <c r="E143" s="25"/>
      <c r="F143" s="20"/>
      <c r="G143" s="18"/>
      <c r="H143" s="188"/>
      <c r="I143" s="58"/>
      <c r="J143" s="147"/>
    </row>
    <row r="144" spans="2:10" ht="18" customHeight="1">
      <c r="B144" s="344"/>
      <c r="C144" s="47"/>
      <c r="D144" s="24"/>
      <c r="E144" s="25"/>
      <c r="F144" s="20"/>
      <c r="G144" s="18"/>
      <c r="H144" s="188"/>
      <c r="I144" s="58"/>
      <c r="J144" s="147"/>
    </row>
    <row r="145" spans="2:10" ht="18" customHeight="1">
      <c r="B145" s="345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4" t="s">
        <v>5</v>
      </c>
      <c r="G147" s="12" t="s">
        <v>6</v>
      </c>
      <c r="H147" s="13" t="s">
        <v>7</v>
      </c>
      <c r="I147" s="35" t="s">
        <v>8</v>
      </c>
      <c r="J147" s="146" t="s">
        <v>9</v>
      </c>
    </row>
    <row r="148" spans="2:10" ht="18" customHeight="1">
      <c r="B148" s="346" t="s">
        <v>31</v>
      </c>
      <c r="C148" s="20"/>
      <c r="D148" s="21"/>
      <c r="E148" s="54"/>
      <c r="F148" s="175" t="s">
        <v>81</v>
      </c>
      <c r="G148" s="18" t="s">
        <v>94</v>
      </c>
      <c r="H148" s="19">
        <v>20</v>
      </c>
      <c r="I148" s="58">
        <v>2321</v>
      </c>
      <c r="J148" s="147" t="s">
        <v>76</v>
      </c>
    </row>
    <row r="149" spans="2:10" ht="18" customHeight="1">
      <c r="B149" s="346"/>
      <c r="C149" s="20"/>
      <c r="D149" s="21"/>
      <c r="E149" s="54"/>
      <c r="F149" s="17" t="s">
        <v>106</v>
      </c>
      <c r="G149" s="18" t="s">
        <v>109</v>
      </c>
      <c r="H149" s="19">
        <v>20</v>
      </c>
      <c r="I149" s="58">
        <f>I148-H149</f>
        <v>2301</v>
      </c>
      <c r="J149" s="147" t="str">
        <f aca="true" t="shared" si="13" ref="J149:J172">J148</f>
        <v>ok</v>
      </c>
    </row>
    <row r="150" spans="2:10" ht="18" customHeight="1">
      <c r="B150" s="346"/>
      <c r="C150" s="20"/>
      <c r="D150" s="21"/>
      <c r="E150" s="54"/>
      <c r="F150" s="17" t="s">
        <v>158</v>
      </c>
      <c r="G150" s="18" t="s">
        <v>159</v>
      </c>
      <c r="H150" s="19" t="s">
        <v>189</v>
      </c>
      <c r="I150" s="58">
        <f>I149*170</f>
        <v>391170</v>
      </c>
      <c r="J150" s="147" t="str">
        <f t="shared" si="13"/>
        <v>ok</v>
      </c>
    </row>
    <row r="151" spans="2:10" ht="18" customHeight="1">
      <c r="B151" s="346"/>
      <c r="C151" s="55"/>
      <c r="D151" s="56"/>
      <c r="E151" s="57"/>
      <c r="F151" s="17" t="s">
        <v>237</v>
      </c>
      <c r="G151" s="18" t="s">
        <v>238</v>
      </c>
      <c r="H151" s="188">
        <v>71500</v>
      </c>
      <c r="I151" s="58">
        <f aca="true" t="shared" si="14" ref="I151:I156">I150-H151</f>
        <v>319670</v>
      </c>
      <c r="J151" s="147" t="str">
        <f t="shared" si="13"/>
        <v>ok</v>
      </c>
    </row>
    <row r="152" spans="2:10" ht="18" customHeight="1">
      <c r="B152" s="346"/>
      <c r="C152" s="55"/>
      <c r="D152" s="56"/>
      <c r="E152" s="57"/>
      <c r="F152" s="17" t="s">
        <v>277</v>
      </c>
      <c r="G152" s="18" t="s">
        <v>278</v>
      </c>
      <c r="H152" s="188">
        <v>80000</v>
      </c>
      <c r="I152" s="58">
        <f t="shared" si="14"/>
        <v>239670</v>
      </c>
      <c r="J152" s="147" t="str">
        <f t="shared" si="13"/>
        <v>ok</v>
      </c>
    </row>
    <row r="153" spans="2:10" ht="18" customHeight="1">
      <c r="B153" s="346"/>
      <c r="C153" s="55"/>
      <c r="D153" s="56"/>
      <c r="E153" s="57"/>
      <c r="F153" s="20" t="s">
        <v>325</v>
      </c>
      <c r="G153" s="18" t="s">
        <v>328</v>
      </c>
      <c r="H153" s="188">
        <f>(3500*5)+32000</f>
        <v>49500</v>
      </c>
      <c r="I153" s="58">
        <f t="shared" si="14"/>
        <v>190170</v>
      </c>
      <c r="J153" s="147" t="str">
        <f t="shared" si="13"/>
        <v>ok</v>
      </c>
    </row>
    <row r="154" spans="2:10" ht="18" customHeight="1">
      <c r="B154" s="346"/>
      <c r="C154" s="55"/>
      <c r="D154" s="56"/>
      <c r="E154" s="57"/>
      <c r="F154" s="17" t="s">
        <v>341</v>
      </c>
      <c r="G154" s="40" t="s">
        <v>375</v>
      </c>
      <c r="H154" s="189">
        <v>10000</v>
      </c>
      <c r="I154" s="58">
        <f t="shared" si="14"/>
        <v>180170</v>
      </c>
      <c r="J154" s="147" t="str">
        <f t="shared" si="13"/>
        <v>ok</v>
      </c>
    </row>
    <row r="155" spans="2:10" ht="18" customHeight="1">
      <c r="B155" s="346"/>
      <c r="C155" s="55"/>
      <c r="D155" s="56"/>
      <c r="E155" s="57"/>
      <c r="F155" s="17" t="s">
        <v>380</v>
      </c>
      <c r="G155" s="24" t="s">
        <v>382</v>
      </c>
      <c r="H155" s="193">
        <v>18000</v>
      </c>
      <c r="I155" s="58">
        <f t="shared" si="14"/>
        <v>162170</v>
      </c>
      <c r="J155" s="147" t="str">
        <f t="shared" si="13"/>
        <v>ok</v>
      </c>
    </row>
    <row r="156" spans="2:10" ht="18" customHeight="1">
      <c r="B156" s="346"/>
      <c r="C156" s="55"/>
      <c r="D156" s="56"/>
      <c r="E156" s="57"/>
      <c r="F156" s="17" t="s">
        <v>386</v>
      </c>
      <c r="G156" s="18" t="s">
        <v>387</v>
      </c>
      <c r="H156" s="188">
        <v>5000</v>
      </c>
      <c r="I156" s="58">
        <f t="shared" si="14"/>
        <v>157170</v>
      </c>
      <c r="J156" s="147" t="str">
        <f t="shared" si="13"/>
        <v>ok</v>
      </c>
    </row>
    <row r="157" spans="2:10" ht="18" customHeight="1">
      <c r="B157" s="346"/>
      <c r="C157" s="55"/>
      <c r="D157" s="56"/>
      <c r="E157" s="57"/>
      <c r="F157" s="17" t="s">
        <v>440</v>
      </c>
      <c r="G157" s="18" t="s">
        <v>444</v>
      </c>
      <c r="H157" s="188">
        <v>6300</v>
      </c>
      <c r="I157" s="58">
        <f>I156-H157</f>
        <v>150870</v>
      </c>
      <c r="J157" s="147" t="str">
        <f t="shared" si="13"/>
        <v>ok</v>
      </c>
    </row>
    <row r="158" spans="2:10" ht="18" customHeight="1">
      <c r="B158" s="346"/>
      <c r="C158" s="20"/>
      <c r="D158" s="21"/>
      <c r="E158" s="54"/>
      <c r="F158" s="17" t="s">
        <v>442</v>
      </c>
      <c r="G158" s="18" t="s">
        <v>446</v>
      </c>
      <c r="H158" s="188">
        <v>95000</v>
      </c>
      <c r="I158" s="58">
        <f>I157-H158</f>
        <v>55870</v>
      </c>
      <c r="J158" s="147" t="str">
        <f t="shared" si="13"/>
        <v>ok</v>
      </c>
    </row>
    <row r="159" spans="2:10" ht="18" customHeight="1">
      <c r="B159" s="346"/>
      <c r="C159" s="55" t="s">
        <v>511</v>
      </c>
      <c r="D159" s="56" t="s">
        <v>512</v>
      </c>
      <c r="E159" s="57">
        <v>300000</v>
      </c>
      <c r="F159" s="17" t="s">
        <v>466</v>
      </c>
      <c r="G159" s="18" t="s">
        <v>471</v>
      </c>
      <c r="H159" s="188">
        <v>51400</v>
      </c>
      <c r="I159" s="58">
        <f aca="true" t="shared" si="15" ref="I159:I164">I158-H159+E159</f>
        <v>304470</v>
      </c>
      <c r="J159" s="147" t="str">
        <f t="shared" si="13"/>
        <v>ok</v>
      </c>
    </row>
    <row r="160" spans="2:10" ht="18" customHeight="1">
      <c r="B160" s="346"/>
      <c r="C160" s="55"/>
      <c r="D160" s="56"/>
      <c r="E160" s="57"/>
      <c r="F160" s="17" t="s">
        <v>534</v>
      </c>
      <c r="G160" s="18" t="s">
        <v>540</v>
      </c>
      <c r="H160" s="188">
        <v>110000</v>
      </c>
      <c r="I160" s="58">
        <f t="shared" si="15"/>
        <v>194470</v>
      </c>
      <c r="J160" s="147" t="str">
        <f t="shared" si="13"/>
        <v>ok</v>
      </c>
    </row>
    <row r="161" spans="2:10" ht="18" customHeight="1">
      <c r="B161" s="346"/>
      <c r="C161" s="55"/>
      <c r="D161" s="56"/>
      <c r="E161" s="57"/>
      <c r="F161" s="175"/>
      <c r="G161" s="18" t="s">
        <v>594</v>
      </c>
      <c r="H161" s="188">
        <v>21000</v>
      </c>
      <c r="I161" s="58">
        <f t="shared" si="15"/>
        <v>173470</v>
      </c>
      <c r="J161" s="147" t="str">
        <f t="shared" si="13"/>
        <v>ok</v>
      </c>
    </row>
    <row r="162" spans="2:10" ht="18" customHeight="1">
      <c r="B162" s="346"/>
      <c r="C162" s="55" t="s">
        <v>633</v>
      </c>
      <c r="D162" s="56" t="s">
        <v>512</v>
      </c>
      <c r="E162" s="57">
        <v>300000</v>
      </c>
      <c r="F162" s="175" t="s">
        <v>626</v>
      </c>
      <c r="G162" s="18" t="s">
        <v>628</v>
      </c>
      <c r="H162" s="188">
        <v>310000</v>
      </c>
      <c r="I162" s="58">
        <f t="shared" si="15"/>
        <v>163470</v>
      </c>
      <c r="J162" s="147" t="str">
        <f t="shared" si="13"/>
        <v>ok</v>
      </c>
    </row>
    <row r="163" spans="2:10" ht="18" customHeight="1">
      <c r="B163" s="346"/>
      <c r="C163" s="20"/>
      <c r="D163" s="21"/>
      <c r="E163" s="54"/>
      <c r="F163" s="17" t="s">
        <v>637</v>
      </c>
      <c r="G163" s="18" t="s">
        <v>635</v>
      </c>
      <c r="H163" s="188">
        <v>138640</v>
      </c>
      <c r="I163" s="58">
        <f>I162-H163+E163</f>
        <v>24830</v>
      </c>
      <c r="J163" s="147" t="str">
        <f t="shared" si="13"/>
        <v>ok</v>
      </c>
    </row>
    <row r="164" spans="2:10" ht="18" customHeight="1">
      <c r="B164" s="346"/>
      <c r="C164" s="47"/>
      <c r="D164" s="24"/>
      <c r="E164" s="25"/>
      <c r="F164" s="17"/>
      <c r="G164" s="18" t="s">
        <v>636</v>
      </c>
      <c r="H164" s="188">
        <v>150000</v>
      </c>
      <c r="I164" s="63">
        <f t="shared" si="15"/>
        <v>-125170</v>
      </c>
      <c r="J164" s="147" t="str">
        <f t="shared" si="13"/>
        <v>ok</v>
      </c>
    </row>
    <row r="165" spans="2:10" ht="18" customHeight="1">
      <c r="B165" s="346"/>
      <c r="C165" s="47"/>
      <c r="D165" s="24"/>
      <c r="E165" s="25"/>
      <c r="F165" s="17" t="s">
        <v>664</v>
      </c>
      <c r="G165" s="18" t="s">
        <v>663</v>
      </c>
      <c r="H165" s="188">
        <v>6000</v>
      </c>
      <c r="I165" s="63">
        <f aca="true" t="shared" si="16" ref="I165:I171">I164-H165+E165</f>
        <v>-131170</v>
      </c>
      <c r="J165" s="147" t="str">
        <f t="shared" si="13"/>
        <v>ok</v>
      </c>
    </row>
    <row r="166" spans="2:10" ht="18" customHeight="1">
      <c r="B166" s="346"/>
      <c r="C166" s="47"/>
      <c r="D166" s="24"/>
      <c r="E166" s="25"/>
      <c r="F166" s="175" t="s">
        <v>665</v>
      </c>
      <c r="G166" s="18" t="s">
        <v>666</v>
      </c>
      <c r="H166" s="188">
        <v>100000</v>
      </c>
      <c r="I166" s="63">
        <f t="shared" si="16"/>
        <v>-231170</v>
      </c>
      <c r="J166" s="147" t="str">
        <f t="shared" si="13"/>
        <v>ok</v>
      </c>
    </row>
    <row r="167" spans="2:10" ht="18" customHeight="1">
      <c r="B167" s="346"/>
      <c r="C167" s="55"/>
      <c r="D167" s="56"/>
      <c r="E167" s="57"/>
      <c r="F167" s="17" t="s">
        <v>667</v>
      </c>
      <c r="G167" s="18" t="s">
        <v>668</v>
      </c>
      <c r="H167" s="188">
        <v>145000</v>
      </c>
      <c r="I167" s="63">
        <f t="shared" si="16"/>
        <v>-376170</v>
      </c>
      <c r="J167" s="147" t="str">
        <f t="shared" si="13"/>
        <v>ok</v>
      </c>
    </row>
    <row r="168" spans="2:10" ht="18" customHeight="1">
      <c r="B168" s="346"/>
      <c r="C168" s="55"/>
      <c r="D168" s="56"/>
      <c r="E168" s="57"/>
      <c r="F168" s="175"/>
      <c r="G168" s="18" t="s">
        <v>670</v>
      </c>
      <c r="H168" s="188">
        <v>145000</v>
      </c>
      <c r="I168" s="63">
        <f t="shared" si="16"/>
        <v>-521170</v>
      </c>
      <c r="J168" s="147" t="str">
        <f t="shared" si="13"/>
        <v>ok</v>
      </c>
    </row>
    <row r="169" spans="2:10" ht="18" customHeight="1">
      <c r="B169" s="346"/>
      <c r="C169" s="47"/>
      <c r="D169" s="24"/>
      <c r="E169" s="25"/>
      <c r="F169" s="17"/>
      <c r="G169" s="18" t="s">
        <v>671</v>
      </c>
      <c r="H169" s="188">
        <v>6400</v>
      </c>
      <c r="I169" s="63">
        <f t="shared" si="16"/>
        <v>-527570</v>
      </c>
      <c r="J169" s="147" t="str">
        <f t="shared" si="13"/>
        <v>ok</v>
      </c>
    </row>
    <row r="170" spans="2:10" ht="18" customHeight="1">
      <c r="B170" s="346"/>
      <c r="C170" s="47" t="s">
        <v>697</v>
      </c>
      <c r="D170" s="56" t="s">
        <v>512</v>
      </c>
      <c r="E170" s="57">
        <v>700000</v>
      </c>
      <c r="F170" s="177"/>
      <c r="G170" s="18" t="s">
        <v>673</v>
      </c>
      <c r="H170" s="188">
        <v>90000</v>
      </c>
      <c r="I170" s="63">
        <f>I169-H170+E170</f>
        <v>82430</v>
      </c>
      <c r="J170" s="147" t="str">
        <f t="shared" si="13"/>
        <v>ok</v>
      </c>
    </row>
    <row r="171" spans="2:10" ht="18" customHeight="1">
      <c r="B171" s="346"/>
      <c r="C171" s="47"/>
      <c r="D171" s="24"/>
      <c r="E171" s="25"/>
      <c r="F171" s="177"/>
      <c r="G171" s="18" t="s">
        <v>674</v>
      </c>
      <c r="H171" s="188">
        <v>5100</v>
      </c>
      <c r="I171" s="63">
        <f t="shared" si="16"/>
        <v>77330</v>
      </c>
      <c r="J171" s="147" t="str">
        <f t="shared" si="13"/>
        <v>ok</v>
      </c>
    </row>
    <row r="172" spans="2:10" ht="18" customHeight="1">
      <c r="B172" s="346"/>
      <c r="C172" s="47"/>
      <c r="D172" s="24"/>
      <c r="E172" s="25"/>
      <c r="F172" s="175"/>
      <c r="G172" s="40" t="s">
        <v>694</v>
      </c>
      <c r="H172" s="188">
        <v>36330</v>
      </c>
      <c r="I172" s="63">
        <f>I171-H172+E172</f>
        <v>41000</v>
      </c>
      <c r="J172" s="147" t="str">
        <f t="shared" si="13"/>
        <v>ok</v>
      </c>
    </row>
    <row r="173" spans="2:10" ht="18" customHeight="1">
      <c r="B173" s="346"/>
      <c r="C173" s="47"/>
      <c r="D173" s="24"/>
      <c r="E173" s="25"/>
      <c r="F173" s="17"/>
      <c r="G173" s="18"/>
      <c r="H173" s="19"/>
      <c r="I173" s="58"/>
      <c r="J173" s="84"/>
    </row>
    <row r="174" spans="2:10" ht="18" customHeight="1">
      <c r="B174" s="347"/>
      <c r="C174" s="210"/>
      <c r="D174" s="210"/>
      <c r="E174" s="210"/>
      <c r="F174" s="210"/>
      <c r="G174" s="210"/>
      <c r="H174" s="210"/>
      <c r="I174" s="210"/>
      <c r="J174" s="210"/>
    </row>
    <row r="175" spans="2:10" ht="18" customHeight="1">
      <c r="B175" s="152"/>
      <c r="C175" s="153"/>
      <c r="D175" s="154"/>
      <c r="E175" s="155"/>
      <c r="F175" s="156"/>
      <c r="G175" s="157"/>
      <c r="H175" s="158"/>
      <c r="I175" s="161"/>
      <c r="J175" s="162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4" t="s">
        <v>5</v>
      </c>
      <c r="G176" s="12" t="s">
        <v>6</v>
      </c>
      <c r="H176" s="13" t="s">
        <v>7</v>
      </c>
      <c r="I176" s="76" t="s">
        <v>8</v>
      </c>
      <c r="J176" s="146" t="s">
        <v>9</v>
      </c>
    </row>
    <row r="177" spans="2:10" ht="18" customHeight="1">
      <c r="B177" s="343" t="s">
        <v>33</v>
      </c>
      <c r="C177" s="99" t="s">
        <v>27</v>
      </c>
      <c r="D177" s="164" t="s">
        <v>34</v>
      </c>
      <c r="E177" s="165">
        <f>100000/173</f>
        <v>578.0346820809249</v>
      </c>
      <c r="F177" s="39"/>
      <c r="G177" s="40" t="s">
        <v>94</v>
      </c>
      <c r="H177" s="82">
        <v>10</v>
      </c>
      <c r="I177" s="138">
        <v>1784</v>
      </c>
      <c r="J177" s="97" t="s">
        <v>76</v>
      </c>
    </row>
    <row r="178" spans="2:10" ht="18" customHeight="1">
      <c r="B178" s="344"/>
      <c r="C178" s="99"/>
      <c r="D178" s="164"/>
      <c r="E178" s="165"/>
      <c r="F178" s="17" t="s">
        <v>99</v>
      </c>
      <c r="G178" s="18" t="s">
        <v>100</v>
      </c>
      <c r="H178" s="19">
        <v>250</v>
      </c>
      <c r="I178" s="138">
        <f>I177-H178+E179</f>
        <v>1534</v>
      </c>
      <c r="J178" s="97" t="str">
        <f aca="true" t="shared" si="17" ref="J178:J184">J177</f>
        <v>ok</v>
      </c>
    </row>
    <row r="179" spans="2:10" ht="18" customHeight="1">
      <c r="B179" s="344"/>
      <c r="C179" s="99"/>
      <c r="D179" s="164"/>
      <c r="E179" s="165"/>
      <c r="F179" s="17" t="s">
        <v>106</v>
      </c>
      <c r="G179" s="18" t="s">
        <v>109</v>
      </c>
      <c r="H179" s="19">
        <v>20</v>
      </c>
      <c r="I179" s="138">
        <f>I178-H179+E180</f>
        <v>1514</v>
      </c>
      <c r="J179" s="97" t="str">
        <f t="shared" si="17"/>
        <v>ok</v>
      </c>
    </row>
    <row r="180" spans="2:10" ht="18" customHeight="1">
      <c r="B180" s="344"/>
      <c r="C180" s="99"/>
      <c r="D180" s="164"/>
      <c r="E180" s="165"/>
      <c r="F180" s="17" t="s">
        <v>158</v>
      </c>
      <c r="G180" s="18" t="s">
        <v>159</v>
      </c>
      <c r="H180" s="19" t="s">
        <v>189</v>
      </c>
      <c r="I180" s="138">
        <f>I179*170</f>
        <v>257380</v>
      </c>
      <c r="J180" s="97" t="str">
        <f t="shared" si="17"/>
        <v>ok</v>
      </c>
    </row>
    <row r="181" spans="2:10" ht="18" customHeight="1">
      <c r="B181" s="344"/>
      <c r="C181" s="99"/>
      <c r="D181" s="164"/>
      <c r="E181" s="165"/>
      <c r="F181" s="17" t="s">
        <v>466</v>
      </c>
      <c r="G181" s="18" t="s">
        <v>470</v>
      </c>
      <c r="H181" s="188">
        <v>51400</v>
      </c>
      <c r="I181" s="138">
        <f>I180-H181</f>
        <v>205980</v>
      </c>
      <c r="J181" s="97" t="str">
        <f t="shared" si="17"/>
        <v>ok</v>
      </c>
    </row>
    <row r="182" spans="2:10" ht="18" customHeight="1">
      <c r="B182" s="344"/>
      <c r="C182" s="99"/>
      <c r="D182" s="164"/>
      <c r="E182" s="165"/>
      <c r="F182" s="39"/>
      <c r="G182" s="18" t="s">
        <v>594</v>
      </c>
      <c r="H182" s="188">
        <v>17500</v>
      </c>
      <c r="I182" s="138">
        <f>I181-H182</f>
        <v>188480</v>
      </c>
      <c r="J182" s="97" t="str">
        <f t="shared" si="17"/>
        <v>ok</v>
      </c>
    </row>
    <row r="183" spans="2:10" ht="18" customHeight="1">
      <c r="B183" s="344"/>
      <c r="C183" s="99"/>
      <c r="D183" s="164"/>
      <c r="E183" s="165"/>
      <c r="F183" s="17" t="s">
        <v>664</v>
      </c>
      <c r="G183" s="18" t="s">
        <v>663</v>
      </c>
      <c r="H183" s="188">
        <v>6000</v>
      </c>
      <c r="I183" s="138">
        <f>I182-H183</f>
        <v>182480</v>
      </c>
      <c r="J183" s="97" t="str">
        <f t="shared" si="17"/>
        <v>ok</v>
      </c>
    </row>
    <row r="184" spans="2:10" ht="18" customHeight="1">
      <c r="B184" s="344"/>
      <c r="C184" s="99"/>
      <c r="D184" s="164"/>
      <c r="E184" s="165"/>
      <c r="F184" s="39"/>
      <c r="G184" s="18" t="s">
        <v>676</v>
      </c>
      <c r="H184" s="188">
        <v>5000</v>
      </c>
      <c r="I184" s="138">
        <f>I183-H184</f>
        <v>177480</v>
      </c>
      <c r="J184" s="97" t="str">
        <f t="shared" si="17"/>
        <v>ok</v>
      </c>
    </row>
    <row r="185" spans="2:10" ht="18" customHeight="1">
      <c r="B185" s="344"/>
      <c r="C185" s="99"/>
      <c r="D185" s="164"/>
      <c r="E185" s="165"/>
      <c r="F185" s="39"/>
      <c r="G185" s="40"/>
      <c r="H185" s="82"/>
      <c r="I185" s="138"/>
      <c r="J185" s="97"/>
    </row>
    <row r="186" spans="2:10" ht="18" customHeight="1">
      <c r="B186" s="344"/>
      <c r="C186" s="99"/>
      <c r="D186" s="164"/>
      <c r="E186" s="165"/>
      <c r="F186" s="39"/>
      <c r="G186" s="40"/>
      <c r="H186" s="82"/>
      <c r="I186" s="138"/>
      <c r="J186" s="97"/>
    </row>
    <row r="187" spans="2:10" ht="18" customHeight="1">
      <c r="B187" s="344"/>
      <c r="C187" s="99"/>
      <c r="D187" s="164"/>
      <c r="E187" s="165"/>
      <c r="F187" s="39"/>
      <c r="G187" s="40"/>
      <c r="H187" s="82"/>
      <c r="I187" s="138"/>
      <c r="J187" s="97"/>
    </row>
    <row r="188" spans="2:10" ht="18" customHeight="1">
      <c r="B188" s="344"/>
      <c r="C188" s="99"/>
      <c r="D188" s="164"/>
      <c r="E188" s="165"/>
      <c r="F188" s="39"/>
      <c r="G188" s="40"/>
      <c r="H188" s="82"/>
      <c r="I188" s="138"/>
      <c r="J188" s="97"/>
    </row>
    <row r="189" spans="2:10" ht="18" customHeight="1">
      <c r="B189" s="344"/>
      <c r="C189" s="99"/>
      <c r="D189" s="164"/>
      <c r="E189" s="165"/>
      <c r="F189" s="39"/>
      <c r="G189" s="40"/>
      <c r="H189" s="82"/>
      <c r="I189" s="138"/>
      <c r="J189" s="97"/>
    </row>
    <row r="190" spans="2:10" ht="18" customHeight="1">
      <c r="B190" s="344"/>
      <c r="C190" s="99"/>
      <c r="D190" s="164"/>
      <c r="E190" s="165"/>
      <c r="F190" s="39"/>
      <c r="G190" s="40"/>
      <c r="H190" s="82"/>
      <c r="I190" s="138"/>
      <c r="J190" s="97"/>
    </row>
    <row r="191" spans="2:10" ht="18" customHeight="1">
      <c r="B191" s="344"/>
      <c r="C191" s="99"/>
      <c r="D191" s="164"/>
      <c r="E191" s="165"/>
      <c r="F191" s="39"/>
      <c r="G191" s="40"/>
      <c r="H191" s="82"/>
      <c r="I191" s="138"/>
      <c r="J191" s="97"/>
    </row>
    <row r="192" spans="2:10" ht="18" customHeight="1">
      <c r="B192" s="344"/>
      <c r="C192" s="99"/>
      <c r="D192" s="164"/>
      <c r="E192" s="165"/>
      <c r="F192" s="102"/>
      <c r="G192" s="40"/>
      <c r="H192" s="82"/>
      <c r="I192" s="138"/>
      <c r="J192" s="97"/>
    </row>
    <row r="193" spans="2:10" ht="18" customHeight="1">
      <c r="B193" s="344"/>
      <c r="C193" s="99"/>
      <c r="D193" s="164"/>
      <c r="E193" s="165"/>
      <c r="F193" s="39"/>
      <c r="G193" s="103"/>
      <c r="H193" s="82"/>
      <c r="I193" s="138"/>
      <c r="J193" s="97"/>
    </row>
    <row r="194" spans="2:10" ht="18" customHeight="1">
      <c r="B194" s="344"/>
      <c r="C194" s="99"/>
      <c r="D194" s="164"/>
      <c r="E194" s="165"/>
      <c r="F194" s="39"/>
      <c r="G194" s="40"/>
      <c r="H194" s="82"/>
      <c r="I194" s="138"/>
      <c r="J194" s="97"/>
    </row>
    <row r="195" spans="2:10" ht="18" customHeight="1">
      <c r="B195" s="344"/>
      <c r="C195" s="99"/>
      <c r="D195" s="164"/>
      <c r="E195" s="165"/>
      <c r="F195" s="39"/>
      <c r="G195" s="40"/>
      <c r="H195" s="82"/>
      <c r="I195" s="138"/>
      <c r="J195" s="97"/>
    </row>
    <row r="196" spans="2:10" ht="18" customHeight="1">
      <c r="B196" s="344"/>
      <c r="C196" s="99"/>
      <c r="D196" s="164"/>
      <c r="E196" s="165"/>
      <c r="F196" s="39"/>
      <c r="G196" s="40"/>
      <c r="H196" s="104"/>
      <c r="I196" s="138"/>
      <c r="J196" s="97"/>
    </row>
    <row r="197" spans="2:10" ht="18" customHeight="1">
      <c r="B197" s="344"/>
      <c r="C197" s="99"/>
      <c r="D197" s="164"/>
      <c r="E197" s="165"/>
      <c r="F197" s="39"/>
      <c r="G197" s="40"/>
      <c r="H197" s="82"/>
      <c r="I197" s="138"/>
      <c r="J197" s="97"/>
    </row>
    <row r="198" spans="2:10" ht="18" customHeight="1">
      <c r="B198" s="344"/>
      <c r="C198" s="99"/>
      <c r="D198" s="164"/>
      <c r="E198" s="165"/>
      <c r="F198" s="39"/>
      <c r="G198" s="40"/>
      <c r="H198" s="105"/>
      <c r="I198" s="138"/>
      <c r="J198" s="97"/>
    </row>
    <row r="199" spans="2:10" ht="18" customHeight="1">
      <c r="B199" s="344"/>
      <c r="C199" s="99"/>
      <c r="D199" s="164"/>
      <c r="E199" s="165"/>
      <c r="F199" s="99"/>
      <c r="G199" s="40"/>
      <c r="H199" s="166"/>
      <c r="I199" s="138"/>
      <c r="J199" s="97"/>
    </row>
    <row r="200" spans="2:10" ht="18" customHeight="1">
      <c r="B200" s="344"/>
      <c r="C200" s="99"/>
      <c r="D200" s="164"/>
      <c r="E200" s="165"/>
      <c r="F200" s="39"/>
      <c r="G200" s="40"/>
      <c r="H200" s="82"/>
      <c r="I200" s="138"/>
      <c r="J200" s="97"/>
    </row>
    <row r="201" spans="2:10" ht="18" customHeight="1">
      <c r="B201" s="344"/>
      <c r="C201" s="163"/>
      <c r="D201" s="103"/>
      <c r="E201" s="116"/>
      <c r="F201" s="39"/>
      <c r="G201" s="40"/>
      <c r="H201" s="82"/>
      <c r="I201" s="138"/>
      <c r="J201" s="97"/>
    </row>
    <row r="202" spans="2:10" ht="18" customHeight="1">
      <c r="B202" s="344"/>
      <c r="C202" s="163"/>
      <c r="D202" s="103"/>
      <c r="E202" s="116"/>
      <c r="F202" s="39"/>
      <c r="G202" s="40"/>
      <c r="H202" s="82"/>
      <c r="I202" s="138"/>
      <c r="J202" s="97"/>
    </row>
    <row r="203" spans="2:10" ht="18" customHeight="1">
      <c r="B203" s="345"/>
      <c r="C203" s="210"/>
      <c r="D203" s="210"/>
      <c r="E203" s="210"/>
      <c r="F203" s="210"/>
      <c r="G203" s="210"/>
      <c r="H203" s="210"/>
      <c r="I203" s="210"/>
      <c r="J203" s="210"/>
    </row>
    <row r="204" spans="4:9" ht="18" customHeight="1">
      <c r="D204" s="4"/>
      <c r="E204" s="143"/>
      <c r="H204" s="130"/>
      <c r="I204" s="145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4" t="s">
        <v>5</v>
      </c>
      <c r="G205" s="12" t="s">
        <v>6</v>
      </c>
      <c r="H205" s="13" t="s">
        <v>7</v>
      </c>
      <c r="I205" s="76" t="s">
        <v>8</v>
      </c>
      <c r="J205" s="146" t="s">
        <v>9</v>
      </c>
    </row>
    <row r="206" spans="2:10" ht="18" customHeight="1">
      <c r="B206" s="343" t="s">
        <v>35</v>
      </c>
      <c r="C206" s="47" t="s">
        <v>25</v>
      </c>
      <c r="D206" s="24" t="s">
        <v>36</v>
      </c>
      <c r="E206" s="159">
        <f>180000/174</f>
        <v>1034.4827586206898</v>
      </c>
      <c r="F206" s="176" t="s">
        <v>21</v>
      </c>
      <c r="G206" s="18" t="s">
        <v>37</v>
      </c>
      <c r="H206" s="19">
        <v>180</v>
      </c>
      <c r="I206" s="63">
        <v>427</v>
      </c>
      <c r="J206" s="167" t="s">
        <v>10</v>
      </c>
    </row>
    <row r="207" spans="2:10" ht="18" customHeight="1">
      <c r="B207" s="344"/>
      <c r="C207" s="20"/>
      <c r="D207" s="15"/>
      <c r="E207" s="160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8" ref="J207:J232">J206</f>
        <v>ok</v>
      </c>
    </row>
    <row r="208" spans="2:10" ht="18" customHeight="1">
      <c r="B208" s="344"/>
      <c r="C208" s="20"/>
      <c r="D208" s="15"/>
      <c r="E208" s="160"/>
      <c r="F208" s="17" t="s">
        <v>81</v>
      </c>
      <c r="G208" s="18" t="s">
        <v>87</v>
      </c>
      <c r="H208" s="19">
        <v>20</v>
      </c>
      <c r="I208" s="63">
        <f>I207-H208</f>
        <v>57</v>
      </c>
      <c r="J208" s="59" t="str">
        <f t="shared" si="18"/>
        <v>ok</v>
      </c>
    </row>
    <row r="209" spans="2:10" ht="18" customHeight="1">
      <c r="B209" s="344"/>
      <c r="C209" s="20"/>
      <c r="D209" s="15"/>
      <c r="E209" s="160"/>
      <c r="F209" s="175"/>
      <c r="G209" s="18" t="s">
        <v>94</v>
      </c>
      <c r="H209" s="19">
        <v>20</v>
      </c>
      <c r="I209" s="63">
        <f>I208-H209</f>
        <v>37</v>
      </c>
      <c r="J209" s="59" t="str">
        <f t="shared" si="18"/>
        <v>ok</v>
      </c>
    </row>
    <row r="210" spans="2:10" ht="18" customHeight="1">
      <c r="B210" s="344"/>
      <c r="C210" s="20"/>
      <c r="D210" s="15"/>
      <c r="E210" s="160"/>
      <c r="F210" s="17" t="s">
        <v>106</v>
      </c>
      <c r="G210" s="18" t="s">
        <v>110</v>
      </c>
      <c r="H210" s="19">
        <v>10</v>
      </c>
      <c r="I210" s="63">
        <f>I209-H210</f>
        <v>27</v>
      </c>
      <c r="J210" s="59" t="str">
        <f t="shared" si="18"/>
        <v>ok</v>
      </c>
    </row>
    <row r="211" spans="2:10" ht="18" customHeight="1">
      <c r="B211" s="344"/>
      <c r="C211" s="20"/>
      <c r="D211" s="15"/>
      <c r="E211" s="160"/>
      <c r="F211" s="17" t="s">
        <v>158</v>
      </c>
      <c r="G211" s="18" t="s">
        <v>159</v>
      </c>
      <c r="H211" s="19" t="s">
        <v>189</v>
      </c>
      <c r="I211" s="63">
        <f>I210*170</f>
        <v>4590</v>
      </c>
      <c r="J211" s="59" t="str">
        <f t="shared" si="18"/>
        <v>ok</v>
      </c>
    </row>
    <row r="212" spans="2:10" ht="18" customHeight="1">
      <c r="B212" s="344"/>
      <c r="C212" s="20" t="s">
        <v>191</v>
      </c>
      <c r="D212" s="15" t="s">
        <v>128</v>
      </c>
      <c r="E212" s="188">
        <v>11410</v>
      </c>
      <c r="F212" s="17" t="s">
        <v>162</v>
      </c>
      <c r="G212" s="18" t="s">
        <v>170</v>
      </c>
      <c r="H212" s="189">
        <v>16000</v>
      </c>
      <c r="I212" s="63">
        <f aca="true" t="shared" si="19" ref="I212:I217">I211-H212+E212</f>
        <v>0</v>
      </c>
      <c r="J212" s="59" t="str">
        <f t="shared" si="18"/>
        <v>ok</v>
      </c>
    </row>
    <row r="213" spans="2:10" ht="18" customHeight="1">
      <c r="B213" s="344"/>
      <c r="C213" s="20" t="s">
        <v>235</v>
      </c>
      <c r="D213" s="15" t="s">
        <v>128</v>
      </c>
      <c r="E213" s="188">
        <v>54300</v>
      </c>
      <c r="F213" s="17" t="s">
        <v>206</v>
      </c>
      <c r="G213" s="18" t="s">
        <v>220</v>
      </c>
      <c r="H213" s="188">
        <v>44300</v>
      </c>
      <c r="I213" s="63">
        <f t="shared" si="19"/>
        <v>10000</v>
      </c>
      <c r="J213" s="59" t="str">
        <f t="shared" si="18"/>
        <v>ok</v>
      </c>
    </row>
    <row r="214" spans="2:10" ht="18" customHeight="1">
      <c r="B214" s="344"/>
      <c r="C214" s="20"/>
      <c r="D214" s="15"/>
      <c r="E214" s="188"/>
      <c r="F214" s="17"/>
      <c r="G214" s="40" t="s">
        <v>230</v>
      </c>
      <c r="H214" s="189">
        <v>10000</v>
      </c>
      <c r="I214" s="63">
        <f t="shared" si="19"/>
        <v>0</v>
      </c>
      <c r="J214" s="59" t="str">
        <f t="shared" si="18"/>
        <v>ok</v>
      </c>
    </row>
    <row r="215" spans="2:10" ht="18" customHeight="1">
      <c r="B215" s="344"/>
      <c r="C215" s="20"/>
      <c r="D215" s="15"/>
      <c r="E215" s="188"/>
      <c r="F215" s="17" t="s">
        <v>237</v>
      </c>
      <c r="G215" s="18" t="s">
        <v>238</v>
      </c>
      <c r="H215" s="188">
        <v>71500</v>
      </c>
      <c r="I215" s="63">
        <f t="shared" si="19"/>
        <v>-71500</v>
      </c>
      <c r="J215" s="59" t="str">
        <f t="shared" si="18"/>
        <v>ok</v>
      </c>
    </row>
    <row r="216" spans="2:10" ht="18" customHeight="1">
      <c r="B216" s="344"/>
      <c r="C216" s="20" t="s">
        <v>251</v>
      </c>
      <c r="D216" s="15" t="s">
        <v>238</v>
      </c>
      <c r="E216" s="188">
        <v>71500</v>
      </c>
      <c r="F216" s="17" t="s">
        <v>280</v>
      </c>
      <c r="G216" s="24" t="s">
        <v>304</v>
      </c>
      <c r="H216" s="188">
        <v>58000</v>
      </c>
      <c r="I216" s="63">
        <f t="shared" si="19"/>
        <v>-58000</v>
      </c>
      <c r="J216" s="59" t="str">
        <f t="shared" si="18"/>
        <v>ok</v>
      </c>
    </row>
    <row r="217" spans="2:10" ht="18" customHeight="1">
      <c r="B217" s="344"/>
      <c r="C217" s="20"/>
      <c r="D217" s="15"/>
      <c r="E217" s="160"/>
      <c r="F217" s="17"/>
      <c r="G217" s="18" t="s">
        <v>313</v>
      </c>
      <c r="H217" s="188">
        <v>6000</v>
      </c>
      <c r="I217" s="63">
        <f t="shared" si="19"/>
        <v>-64000</v>
      </c>
      <c r="J217" s="59" t="str">
        <f t="shared" si="18"/>
        <v>ok</v>
      </c>
    </row>
    <row r="218" spans="2:10" ht="18" customHeight="1">
      <c r="B218" s="344"/>
      <c r="C218" s="20"/>
      <c r="D218" s="15"/>
      <c r="E218" s="160"/>
      <c r="F218" s="20" t="s">
        <v>325</v>
      </c>
      <c r="G218" s="18" t="s">
        <v>328</v>
      </c>
      <c r="H218" s="188">
        <f>(3500*5)+14400</f>
        <v>31900</v>
      </c>
      <c r="I218" s="63">
        <f aca="true" t="shared" si="20" ref="I218:I228">I217-H218+E218</f>
        <v>-95900</v>
      </c>
      <c r="J218" s="59" t="str">
        <f t="shared" si="18"/>
        <v>ok</v>
      </c>
    </row>
    <row r="219" spans="2:10" ht="18" customHeight="1">
      <c r="B219" s="344"/>
      <c r="C219" s="20" t="s">
        <v>385</v>
      </c>
      <c r="D219" s="208" t="s">
        <v>128</v>
      </c>
      <c r="E219" s="188">
        <v>64000</v>
      </c>
      <c r="F219" s="17" t="s">
        <v>339</v>
      </c>
      <c r="G219" s="18" t="s">
        <v>377</v>
      </c>
      <c r="H219" s="188">
        <v>39500</v>
      </c>
      <c r="I219" s="63">
        <f t="shared" si="20"/>
        <v>-71400</v>
      </c>
      <c r="J219" s="59" t="str">
        <f t="shared" si="18"/>
        <v>ok</v>
      </c>
    </row>
    <row r="220" spans="2:10" ht="18" customHeight="1">
      <c r="B220" s="344"/>
      <c r="C220" s="20"/>
      <c r="D220" s="15"/>
      <c r="E220" s="160"/>
      <c r="F220" s="17" t="s">
        <v>341</v>
      </c>
      <c r="G220" s="18" t="s">
        <v>357</v>
      </c>
      <c r="H220" s="188">
        <v>44400</v>
      </c>
      <c r="I220" s="63">
        <f t="shared" si="20"/>
        <v>-115800</v>
      </c>
      <c r="J220" s="59" t="str">
        <f t="shared" si="18"/>
        <v>ok</v>
      </c>
    </row>
    <row r="221" spans="2:10" ht="18" customHeight="1">
      <c r="B221" s="344"/>
      <c r="C221" s="20" t="s">
        <v>393</v>
      </c>
      <c r="D221" s="15" t="s">
        <v>128</v>
      </c>
      <c r="E221" s="188">
        <v>127800</v>
      </c>
      <c r="F221" s="17"/>
      <c r="G221" s="40" t="s">
        <v>230</v>
      </c>
      <c r="H221" s="189">
        <v>12000</v>
      </c>
      <c r="I221" s="63">
        <f t="shared" si="20"/>
        <v>0</v>
      </c>
      <c r="J221" s="59" t="str">
        <f t="shared" si="18"/>
        <v>ok</v>
      </c>
    </row>
    <row r="222" spans="2:10" ht="18" customHeight="1">
      <c r="B222" s="344"/>
      <c r="C222" s="20"/>
      <c r="D222" s="15"/>
      <c r="E222" s="160"/>
      <c r="F222" s="17" t="s">
        <v>404</v>
      </c>
      <c r="G222" s="18" t="s">
        <v>407</v>
      </c>
      <c r="H222" s="188">
        <v>20800</v>
      </c>
      <c r="I222" s="63">
        <f t="shared" si="20"/>
        <v>-20800</v>
      </c>
      <c r="J222" s="59" t="str">
        <f t="shared" si="18"/>
        <v>ok</v>
      </c>
    </row>
    <row r="223" spans="2:10" ht="18" customHeight="1">
      <c r="B223" s="344"/>
      <c r="C223" s="20"/>
      <c r="D223" s="15"/>
      <c r="E223" s="160"/>
      <c r="F223" s="175" t="s">
        <v>412</v>
      </c>
      <c r="G223" s="18" t="s">
        <v>418</v>
      </c>
      <c r="H223" s="188">
        <v>27500</v>
      </c>
      <c r="I223" s="63">
        <f t="shared" si="20"/>
        <v>-48300</v>
      </c>
      <c r="J223" s="59" t="str">
        <f t="shared" si="18"/>
        <v>ok</v>
      </c>
    </row>
    <row r="224" spans="2:10" ht="18" customHeight="1">
      <c r="B224" s="344"/>
      <c r="C224" s="20"/>
      <c r="D224" s="15"/>
      <c r="E224" s="160"/>
      <c r="F224" s="17" t="s">
        <v>440</v>
      </c>
      <c r="G224" s="18" t="s">
        <v>444</v>
      </c>
      <c r="H224" s="188">
        <v>6300</v>
      </c>
      <c r="I224" s="63">
        <f t="shared" si="20"/>
        <v>-54600</v>
      </c>
      <c r="J224" s="59" t="str">
        <f t="shared" si="18"/>
        <v>ok</v>
      </c>
    </row>
    <row r="225" spans="2:10" ht="18" customHeight="1">
      <c r="B225" s="344"/>
      <c r="C225" s="20"/>
      <c r="D225" s="15"/>
      <c r="E225" s="160"/>
      <c r="F225" s="17" t="s">
        <v>448</v>
      </c>
      <c r="G225" s="24" t="s">
        <v>447</v>
      </c>
      <c r="H225" s="193">
        <v>37500</v>
      </c>
      <c r="I225" s="63">
        <f t="shared" si="20"/>
        <v>-92100</v>
      </c>
      <c r="J225" s="59" t="str">
        <f t="shared" si="18"/>
        <v>ok</v>
      </c>
    </row>
    <row r="226" spans="2:10" ht="18" customHeight="1">
      <c r="B226" s="344"/>
      <c r="C226" s="20"/>
      <c r="D226" s="15"/>
      <c r="E226" s="160"/>
      <c r="F226" s="17" t="s">
        <v>448</v>
      </c>
      <c r="G226" s="24" t="s">
        <v>447</v>
      </c>
      <c r="H226" s="193">
        <v>40000</v>
      </c>
      <c r="I226" s="63">
        <f t="shared" si="20"/>
        <v>-132100</v>
      </c>
      <c r="J226" s="59" t="str">
        <f t="shared" si="18"/>
        <v>ok</v>
      </c>
    </row>
    <row r="227" spans="2:10" ht="18" customHeight="1">
      <c r="B227" s="344"/>
      <c r="C227" s="20"/>
      <c r="D227" s="15"/>
      <c r="E227" s="160"/>
      <c r="F227" s="17" t="s">
        <v>455</v>
      </c>
      <c r="G227" s="21" t="s">
        <v>456</v>
      </c>
      <c r="H227" s="186">
        <v>60200</v>
      </c>
      <c r="I227" s="63">
        <f t="shared" si="20"/>
        <v>-192300</v>
      </c>
      <c r="J227" s="59" t="str">
        <f t="shared" si="18"/>
        <v>ok</v>
      </c>
    </row>
    <row r="228" spans="2:10" ht="18" customHeight="1">
      <c r="B228" s="344"/>
      <c r="C228" s="110" t="s">
        <v>493</v>
      </c>
      <c r="D228" s="100" t="s">
        <v>494</v>
      </c>
      <c r="E228" s="204">
        <v>92000</v>
      </c>
      <c r="F228" s="75" t="s">
        <v>466</v>
      </c>
      <c r="G228" s="70" t="s">
        <v>471</v>
      </c>
      <c r="H228" s="191">
        <v>92000</v>
      </c>
      <c r="I228" s="63">
        <f t="shared" si="20"/>
        <v>-192300</v>
      </c>
      <c r="J228" s="59" t="str">
        <f t="shared" si="18"/>
        <v>ok</v>
      </c>
    </row>
    <row r="229" spans="2:10" ht="18" customHeight="1">
      <c r="B229" s="344"/>
      <c r="C229" s="20"/>
      <c r="D229" s="15"/>
      <c r="E229" s="25"/>
      <c r="F229" s="17" t="s">
        <v>502</v>
      </c>
      <c r="G229" s="18" t="s">
        <v>503</v>
      </c>
      <c r="H229" s="185">
        <v>15000</v>
      </c>
      <c r="I229" s="63">
        <f>I228-H229</f>
        <v>-207300</v>
      </c>
      <c r="J229" s="59" t="str">
        <f t="shared" si="18"/>
        <v>ok</v>
      </c>
    </row>
    <row r="230" spans="2:10" ht="18" customHeight="1">
      <c r="B230" s="344"/>
      <c r="C230" s="47"/>
      <c r="D230" s="24"/>
      <c r="E230" s="25"/>
      <c r="F230" s="17" t="s">
        <v>502</v>
      </c>
      <c r="G230" s="18" t="s">
        <v>507</v>
      </c>
      <c r="H230" s="185">
        <v>37500</v>
      </c>
      <c r="I230" s="63">
        <f>I229-H230</f>
        <v>-244800</v>
      </c>
      <c r="J230" s="59" t="str">
        <f t="shared" si="18"/>
        <v>ok</v>
      </c>
    </row>
    <row r="231" spans="2:10" ht="18" customHeight="1">
      <c r="B231" s="344"/>
      <c r="C231" s="47"/>
      <c r="D231" s="24"/>
      <c r="E231" s="25"/>
      <c r="F231" s="17" t="s">
        <v>524</v>
      </c>
      <c r="G231" s="18" t="s">
        <v>529</v>
      </c>
      <c r="H231" s="185">
        <v>42200</v>
      </c>
      <c r="I231" s="63">
        <f>I230-H231</f>
        <v>-287000</v>
      </c>
      <c r="J231" s="59" t="str">
        <f t="shared" si="18"/>
        <v>ok</v>
      </c>
    </row>
    <row r="232" spans="2:10" ht="18" customHeight="1">
      <c r="B232" s="345"/>
      <c r="C232" s="210"/>
      <c r="D232" s="210"/>
      <c r="E232" s="210"/>
      <c r="F232" s="211" t="s">
        <v>544</v>
      </c>
      <c r="G232" s="32" t="s">
        <v>549</v>
      </c>
      <c r="H232" s="202">
        <v>17500</v>
      </c>
      <c r="I232" s="69">
        <f>I231-H232</f>
        <v>-304500</v>
      </c>
      <c r="J232" s="60" t="str">
        <f t="shared" si="18"/>
        <v>ok</v>
      </c>
    </row>
    <row r="233" spans="4:9" ht="18" customHeight="1">
      <c r="D233" s="4"/>
      <c r="E233" s="143"/>
      <c r="H233" s="130"/>
      <c r="I233" s="145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4" t="s">
        <v>5</v>
      </c>
      <c r="G234" s="12" t="s">
        <v>6</v>
      </c>
      <c r="H234" s="13" t="s">
        <v>7</v>
      </c>
      <c r="I234" s="76" t="s">
        <v>8</v>
      </c>
      <c r="J234" s="146" t="s">
        <v>9</v>
      </c>
    </row>
    <row r="235" spans="2:10" ht="18" customHeight="1">
      <c r="B235" s="343" t="s">
        <v>35</v>
      </c>
      <c r="C235" s="47"/>
      <c r="D235" s="24"/>
      <c r="E235" s="159"/>
      <c r="F235" s="17" t="s">
        <v>544</v>
      </c>
      <c r="G235" s="24" t="s">
        <v>557</v>
      </c>
      <c r="H235" s="185">
        <v>30000</v>
      </c>
      <c r="I235" s="63">
        <f>I232-H235</f>
        <v>-334500</v>
      </c>
      <c r="J235" s="167" t="s">
        <v>504</v>
      </c>
    </row>
    <row r="236" spans="2:10" ht="18" customHeight="1">
      <c r="B236" s="344"/>
      <c r="C236" s="20" t="s">
        <v>562</v>
      </c>
      <c r="D236" s="15" t="s">
        <v>512</v>
      </c>
      <c r="E236" s="160">
        <v>244800</v>
      </c>
      <c r="F236" s="17" t="s">
        <v>544</v>
      </c>
      <c r="G236" s="18" t="s">
        <v>560</v>
      </c>
      <c r="H236" s="185">
        <v>61180</v>
      </c>
      <c r="I236" s="63">
        <f aca="true" t="shared" si="21" ref="I236:I241">I235-H236+E236</f>
        <v>-150880</v>
      </c>
      <c r="J236" s="167" t="s">
        <v>504</v>
      </c>
    </row>
    <row r="237" spans="2:10" ht="18" customHeight="1">
      <c r="B237" s="344"/>
      <c r="C237" s="20"/>
      <c r="D237" s="15"/>
      <c r="E237" s="160"/>
      <c r="F237" s="17" t="s">
        <v>575</v>
      </c>
      <c r="G237" s="18" t="s">
        <v>549</v>
      </c>
      <c r="H237" s="185">
        <v>20000</v>
      </c>
      <c r="I237" s="63">
        <f t="shared" si="21"/>
        <v>-170880</v>
      </c>
      <c r="J237" s="167" t="s">
        <v>504</v>
      </c>
    </row>
    <row r="238" spans="2:10" ht="18" customHeight="1">
      <c r="B238" s="344"/>
      <c r="C238" s="20"/>
      <c r="D238" s="15"/>
      <c r="E238" s="160"/>
      <c r="F238" s="17" t="s">
        <v>575</v>
      </c>
      <c r="G238" s="18" t="s">
        <v>557</v>
      </c>
      <c r="H238" s="185">
        <v>20000</v>
      </c>
      <c r="I238" s="63">
        <f t="shared" si="21"/>
        <v>-190880</v>
      </c>
      <c r="J238" s="167" t="s">
        <v>504</v>
      </c>
    </row>
    <row r="239" spans="2:10" ht="18" customHeight="1">
      <c r="B239" s="344"/>
      <c r="C239" s="20"/>
      <c r="D239" s="15"/>
      <c r="E239" s="160"/>
      <c r="F239" s="39" t="s">
        <v>580</v>
      </c>
      <c r="G239" s="40" t="s">
        <v>583</v>
      </c>
      <c r="H239" s="185">
        <v>43400</v>
      </c>
      <c r="I239" s="63">
        <f t="shared" si="21"/>
        <v>-234280</v>
      </c>
      <c r="J239" s="167" t="s">
        <v>504</v>
      </c>
    </row>
    <row r="240" spans="2:10" ht="18" customHeight="1">
      <c r="B240" s="344"/>
      <c r="C240" s="20"/>
      <c r="D240" s="15"/>
      <c r="E240" s="160"/>
      <c r="F240" s="20" t="s">
        <v>586</v>
      </c>
      <c r="G240" s="18" t="s">
        <v>587</v>
      </c>
      <c r="H240" s="185">
        <v>5000</v>
      </c>
      <c r="I240" s="63">
        <f t="shared" si="21"/>
        <v>-239280</v>
      </c>
      <c r="J240" s="167" t="s">
        <v>504</v>
      </c>
    </row>
    <row r="241" spans="2:10" ht="18" customHeight="1">
      <c r="B241" s="344"/>
      <c r="C241" s="20"/>
      <c r="D241" s="15"/>
      <c r="E241" s="188"/>
      <c r="F241" s="17"/>
      <c r="G241" s="18" t="s">
        <v>590</v>
      </c>
      <c r="H241" s="189">
        <v>4700</v>
      </c>
      <c r="I241" s="63">
        <f t="shared" si="21"/>
        <v>-243980</v>
      </c>
      <c r="J241" s="167" t="s">
        <v>504</v>
      </c>
    </row>
    <row r="242" spans="2:10" ht="18" customHeight="1">
      <c r="B242" s="344"/>
      <c r="C242" s="20"/>
      <c r="D242" s="15"/>
      <c r="E242" s="188"/>
      <c r="F242" s="17"/>
      <c r="G242" s="18" t="s">
        <v>594</v>
      </c>
      <c r="H242" s="188">
        <v>21000</v>
      </c>
      <c r="I242" s="138">
        <f>I241-H242</f>
        <v>-264980</v>
      </c>
      <c r="J242" s="97" t="str">
        <f>J241</f>
        <v>ok</v>
      </c>
    </row>
    <row r="243" spans="2:10" ht="18" customHeight="1">
      <c r="B243" s="344"/>
      <c r="C243" s="20"/>
      <c r="D243" s="15"/>
      <c r="E243" s="188"/>
      <c r="F243" s="17" t="s">
        <v>706</v>
      </c>
      <c r="G243" s="18" t="s">
        <v>709</v>
      </c>
      <c r="H243" s="188">
        <v>35000</v>
      </c>
      <c r="I243" s="138">
        <f>I242-H243</f>
        <v>-299980</v>
      </c>
      <c r="J243" s="97" t="str">
        <f>J242</f>
        <v>ok</v>
      </c>
    </row>
    <row r="244" spans="2:10" ht="18" customHeight="1">
      <c r="B244" s="344"/>
      <c r="C244" s="20"/>
      <c r="D244" s="15"/>
      <c r="E244" s="188"/>
      <c r="F244" s="17"/>
      <c r="G244" s="18"/>
      <c r="H244" s="188"/>
      <c r="I244" s="63"/>
      <c r="J244" s="59"/>
    </row>
    <row r="245" spans="2:10" ht="18" customHeight="1">
      <c r="B245" s="344"/>
      <c r="C245" s="20"/>
      <c r="D245" s="15"/>
      <c r="E245" s="188"/>
      <c r="F245" s="17"/>
      <c r="G245" s="24"/>
      <c r="H245" s="188"/>
      <c r="I245" s="63"/>
      <c r="J245" s="59"/>
    </row>
    <row r="246" spans="2:10" ht="18" customHeight="1">
      <c r="B246" s="344"/>
      <c r="C246" s="20"/>
      <c r="D246" s="15"/>
      <c r="E246" s="160"/>
      <c r="F246" s="17"/>
      <c r="G246" s="18"/>
      <c r="H246" s="188"/>
      <c r="I246" s="63"/>
      <c r="J246" s="59"/>
    </row>
    <row r="247" spans="2:10" ht="18" customHeight="1">
      <c r="B247" s="344"/>
      <c r="C247" s="20"/>
      <c r="D247" s="15"/>
      <c r="E247" s="160"/>
      <c r="F247" s="20"/>
      <c r="G247" s="18"/>
      <c r="H247" s="188"/>
      <c r="I247" s="63"/>
      <c r="J247" s="59"/>
    </row>
    <row r="248" spans="2:10" ht="18" customHeight="1">
      <c r="B248" s="344"/>
      <c r="C248" s="20"/>
      <c r="D248" s="208"/>
      <c r="E248" s="188"/>
      <c r="F248" s="17"/>
      <c r="G248" s="18"/>
      <c r="H248" s="188"/>
      <c r="I248" s="63"/>
      <c r="J248" s="59"/>
    </row>
    <row r="249" spans="2:10" ht="18" customHeight="1">
      <c r="B249" s="344"/>
      <c r="C249" s="20"/>
      <c r="D249" s="15"/>
      <c r="E249" s="160"/>
      <c r="F249" s="17"/>
      <c r="G249" s="18"/>
      <c r="H249" s="188"/>
      <c r="I249" s="63"/>
      <c r="J249" s="59"/>
    </row>
    <row r="250" spans="2:10" ht="18" customHeight="1">
      <c r="B250" s="344"/>
      <c r="C250" s="20"/>
      <c r="D250" s="15"/>
      <c r="E250" s="188"/>
      <c r="F250" s="17"/>
      <c r="G250" s="40"/>
      <c r="H250" s="189"/>
      <c r="I250" s="63"/>
      <c r="J250" s="59"/>
    </row>
    <row r="251" spans="2:10" ht="18" customHeight="1">
      <c r="B251" s="344"/>
      <c r="C251" s="20"/>
      <c r="D251" s="15"/>
      <c r="E251" s="160"/>
      <c r="F251" s="17"/>
      <c r="G251" s="18"/>
      <c r="H251" s="188"/>
      <c r="I251" s="63"/>
      <c r="J251" s="59"/>
    </row>
    <row r="252" spans="2:10" ht="18" customHeight="1">
      <c r="B252" s="344"/>
      <c r="C252" s="20"/>
      <c r="D252" s="15"/>
      <c r="E252" s="160"/>
      <c r="F252" s="175"/>
      <c r="G252" s="18"/>
      <c r="H252" s="188"/>
      <c r="I252" s="63"/>
      <c r="J252" s="59"/>
    </row>
    <row r="253" spans="2:10" ht="18" customHeight="1">
      <c r="B253" s="344"/>
      <c r="C253" s="20"/>
      <c r="D253" s="15"/>
      <c r="E253" s="160"/>
      <c r="F253" s="17"/>
      <c r="G253" s="18"/>
      <c r="H253" s="188"/>
      <c r="I253" s="63"/>
      <c r="J253" s="59"/>
    </row>
    <row r="254" spans="2:10" ht="18" customHeight="1">
      <c r="B254" s="344"/>
      <c r="C254" s="20"/>
      <c r="D254" s="15"/>
      <c r="E254" s="160"/>
      <c r="F254" s="17"/>
      <c r="G254" s="24"/>
      <c r="H254" s="193"/>
      <c r="I254" s="63"/>
      <c r="J254" s="59"/>
    </row>
    <row r="255" spans="2:10" ht="18" customHeight="1">
      <c r="B255" s="344"/>
      <c r="C255" s="20"/>
      <c r="D255" s="15"/>
      <c r="E255" s="160"/>
      <c r="F255" s="17"/>
      <c r="G255" s="24"/>
      <c r="H255" s="193"/>
      <c r="I255" s="63"/>
      <c r="J255" s="59"/>
    </row>
    <row r="256" spans="2:10" ht="18" customHeight="1">
      <c r="B256" s="344"/>
      <c r="C256" s="20"/>
      <c r="D256" s="15"/>
      <c r="E256" s="160"/>
      <c r="F256" s="17"/>
      <c r="G256" s="21"/>
      <c r="H256" s="186"/>
      <c r="I256" s="63"/>
      <c r="J256" s="59"/>
    </row>
    <row r="257" spans="2:10" ht="18" customHeight="1">
      <c r="B257" s="344"/>
      <c r="C257" s="110"/>
      <c r="D257" s="100"/>
      <c r="E257" s="204"/>
      <c r="F257" s="75"/>
      <c r="G257" s="70"/>
      <c r="H257" s="191"/>
      <c r="I257" s="63"/>
      <c r="J257" s="59"/>
    </row>
    <row r="258" spans="2:10" ht="18" customHeight="1">
      <c r="B258" s="344"/>
      <c r="C258" s="20"/>
      <c r="D258" s="15"/>
      <c r="E258" s="25"/>
      <c r="F258" s="17"/>
      <c r="G258" s="18"/>
      <c r="H258" s="185"/>
      <c r="I258" s="63"/>
      <c r="J258" s="59"/>
    </row>
    <row r="259" spans="2:10" ht="18" customHeight="1">
      <c r="B259" s="344"/>
      <c r="C259" s="47"/>
      <c r="D259" s="24"/>
      <c r="E259" s="25"/>
      <c r="F259" s="17"/>
      <c r="G259" s="18"/>
      <c r="H259" s="185"/>
      <c r="I259" s="63"/>
      <c r="J259" s="59"/>
    </row>
    <row r="260" spans="2:10" ht="18" customHeight="1">
      <c r="B260" s="344"/>
      <c r="C260" s="47"/>
      <c r="D260" s="24"/>
      <c r="E260" s="25"/>
      <c r="F260" s="17"/>
      <c r="G260" s="18"/>
      <c r="H260" s="185"/>
      <c r="I260" s="63"/>
      <c r="J260" s="59"/>
    </row>
    <row r="261" spans="2:10" ht="18" customHeight="1">
      <c r="B261" s="345"/>
      <c r="C261" s="210"/>
      <c r="D261" s="210"/>
      <c r="E261" s="210"/>
      <c r="F261" s="211"/>
      <c r="G261" s="32"/>
      <c r="H261" s="202"/>
      <c r="I261" s="69"/>
      <c r="J261" s="60"/>
    </row>
    <row r="262" spans="2:10" ht="18" customHeight="1">
      <c r="B262" s="229"/>
      <c r="C262" s="223"/>
      <c r="D262" s="223"/>
      <c r="E262" s="223"/>
      <c r="F262" s="224"/>
      <c r="G262" s="242"/>
      <c r="H262" s="246"/>
      <c r="I262" s="227"/>
      <c r="J262" s="228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4" t="s">
        <v>5</v>
      </c>
      <c r="G263" s="12" t="s">
        <v>6</v>
      </c>
      <c r="H263" s="13" t="s">
        <v>7</v>
      </c>
      <c r="I263" s="76" t="s">
        <v>8</v>
      </c>
      <c r="J263" s="146" t="s">
        <v>9</v>
      </c>
    </row>
    <row r="264" spans="2:10" ht="18" customHeight="1">
      <c r="B264" s="343" t="s">
        <v>286</v>
      </c>
      <c r="C264" s="47"/>
      <c r="D264" s="24"/>
      <c r="E264" s="25"/>
      <c r="F264" s="17" t="s">
        <v>99</v>
      </c>
      <c r="G264" s="18" t="s">
        <v>103</v>
      </c>
      <c r="H264" s="19">
        <f>250+450</f>
        <v>700</v>
      </c>
      <c r="I264" s="63">
        <v>2310</v>
      </c>
      <c r="J264" s="147" t="s">
        <v>76</v>
      </c>
    </row>
    <row r="265" spans="2:10" ht="18" customHeight="1">
      <c r="B265" s="344"/>
      <c r="C265" s="47"/>
      <c r="D265" s="24"/>
      <c r="E265" s="25"/>
      <c r="F265" s="17" t="s">
        <v>105</v>
      </c>
      <c r="G265" s="18" t="s">
        <v>118</v>
      </c>
      <c r="H265" s="26">
        <v>800</v>
      </c>
      <c r="I265" s="63">
        <f aca="true" t="shared" si="22" ref="I265:I270">I264-H265</f>
        <v>1510</v>
      </c>
      <c r="J265" s="147" t="str">
        <f aca="true" t="shared" si="23" ref="J265:J288">J264</f>
        <v>ok</v>
      </c>
    </row>
    <row r="266" spans="2:10" ht="18" customHeight="1">
      <c r="B266" s="344"/>
      <c r="C266" s="47"/>
      <c r="D266" s="24"/>
      <c r="E266" s="25"/>
      <c r="F266" s="17" t="s">
        <v>120</v>
      </c>
      <c r="G266" s="18" t="s">
        <v>122</v>
      </c>
      <c r="H266" s="19">
        <v>50</v>
      </c>
      <c r="I266" s="63">
        <f t="shared" si="22"/>
        <v>1460</v>
      </c>
      <c r="J266" s="147" t="str">
        <f t="shared" si="23"/>
        <v>ok</v>
      </c>
    </row>
    <row r="267" spans="2:10" ht="18" customHeight="1">
      <c r="B267" s="344"/>
      <c r="C267" s="20"/>
      <c r="D267" s="21"/>
      <c r="E267" s="54"/>
      <c r="F267" s="20" t="s">
        <v>130</v>
      </c>
      <c r="G267" s="18" t="s">
        <v>134</v>
      </c>
      <c r="H267" s="19">
        <v>20</v>
      </c>
      <c r="I267" s="63">
        <f t="shared" si="22"/>
        <v>1440</v>
      </c>
      <c r="J267" s="147" t="str">
        <f t="shared" si="23"/>
        <v>ok</v>
      </c>
    </row>
    <row r="268" spans="2:10" ht="18" customHeight="1">
      <c r="B268" s="344"/>
      <c r="C268" s="47"/>
      <c r="D268" s="24"/>
      <c r="E268" s="25"/>
      <c r="F268" s="175" t="s">
        <v>138</v>
      </c>
      <c r="G268" s="18" t="s">
        <v>140</v>
      </c>
      <c r="H268" s="19">
        <v>250</v>
      </c>
      <c r="I268" s="63">
        <f t="shared" si="22"/>
        <v>1190</v>
      </c>
      <c r="J268" s="147" t="str">
        <f t="shared" si="23"/>
        <v>ok</v>
      </c>
    </row>
    <row r="269" spans="2:10" ht="18" customHeight="1">
      <c r="B269" s="344"/>
      <c r="C269" s="47"/>
      <c r="D269" s="24"/>
      <c r="E269" s="25"/>
      <c r="F269" s="17" t="s">
        <v>149</v>
      </c>
      <c r="G269" s="18" t="s">
        <v>150</v>
      </c>
      <c r="H269" s="26">
        <v>30</v>
      </c>
      <c r="I269" s="63">
        <f t="shared" si="22"/>
        <v>1160</v>
      </c>
      <c r="J269" s="147" t="str">
        <f t="shared" si="23"/>
        <v>ok</v>
      </c>
    </row>
    <row r="270" spans="2:10" ht="18" customHeight="1">
      <c r="B270" s="344"/>
      <c r="C270" s="47"/>
      <c r="D270" s="24"/>
      <c r="E270" s="25"/>
      <c r="F270" s="175" t="s">
        <v>153</v>
      </c>
      <c r="G270" s="18" t="s">
        <v>150</v>
      </c>
      <c r="H270" s="19">
        <v>10</v>
      </c>
      <c r="I270" s="63">
        <f t="shared" si="22"/>
        <v>1150</v>
      </c>
      <c r="J270" s="147" t="str">
        <f t="shared" si="23"/>
        <v>ok</v>
      </c>
    </row>
    <row r="271" spans="2:10" ht="18" customHeight="1">
      <c r="B271" s="344"/>
      <c r="C271" s="47"/>
      <c r="D271" s="24"/>
      <c r="E271" s="25"/>
      <c r="F271" s="17" t="s">
        <v>158</v>
      </c>
      <c r="G271" s="18" t="s">
        <v>159</v>
      </c>
      <c r="H271" s="19" t="s">
        <v>189</v>
      </c>
      <c r="I271" s="63">
        <f>I270*170</f>
        <v>195500</v>
      </c>
      <c r="J271" s="147" t="str">
        <f t="shared" si="23"/>
        <v>ok</v>
      </c>
    </row>
    <row r="272" spans="2:10" ht="18" customHeight="1">
      <c r="B272" s="344"/>
      <c r="C272" s="47"/>
      <c r="D272" s="24"/>
      <c r="E272" s="25"/>
      <c r="F272" s="175" t="s">
        <v>162</v>
      </c>
      <c r="G272" s="18" t="s">
        <v>177</v>
      </c>
      <c r="H272" s="191">
        <v>20000</v>
      </c>
      <c r="I272" s="63">
        <f aca="true" t="shared" si="24" ref="I272:I277">I271-H272</f>
        <v>175500</v>
      </c>
      <c r="J272" s="147" t="str">
        <f t="shared" si="23"/>
        <v>ok</v>
      </c>
    </row>
    <row r="273" spans="2:10" ht="18" customHeight="1">
      <c r="B273" s="344"/>
      <c r="C273" s="47"/>
      <c r="D273" s="24"/>
      <c r="E273" s="25"/>
      <c r="F273" s="17" t="s">
        <v>184</v>
      </c>
      <c r="G273" s="18" t="s">
        <v>186</v>
      </c>
      <c r="H273" s="188">
        <f>500*170</f>
        <v>85000</v>
      </c>
      <c r="I273" s="63">
        <f t="shared" si="24"/>
        <v>90500</v>
      </c>
      <c r="J273" s="147" t="str">
        <f t="shared" si="23"/>
        <v>ok</v>
      </c>
    </row>
    <row r="274" spans="2:10" ht="18" customHeight="1">
      <c r="B274" s="344"/>
      <c r="C274" s="47"/>
      <c r="D274" s="24"/>
      <c r="E274" s="25"/>
      <c r="F274" s="20" t="s">
        <v>206</v>
      </c>
      <c r="G274" s="18" t="s">
        <v>215</v>
      </c>
      <c r="H274" s="188">
        <v>52500</v>
      </c>
      <c r="I274" s="63">
        <f t="shared" si="24"/>
        <v>38000</v>
      </c>
      <c r="J274" s="147" t="str">
        <f t="shared" si="23"/>
        <v>ok</v>
      </c>
    </row>
    <row r="275" spans="2:10" ht="18" customHeight="1">
      <c r="B275" s="344"/>
      <c r="C275" s="47"/>
      <c r="D275" s="24"/>
      <c r="E275" s="25"/>
      <c r="F275" s="17" t="s">
        <v>237</v>
      </c>
      <c r="G275" s="18" t="s">
        <v>244</v>
      </c>
      <c r="H275" s="188">
        <v>71500</v>
      </c>
      <c r="I275" s="63">
        <f t="shared" si="24"/>
        <v>-33500</v>
      </c>
      <c r="J275" s="147" t="str">
        <f t="shared" si="23"/>
        <v>ok</v>
      </c>
    </row>
    <row r="276" spans="2:10" ht="18" customHeight="1">
      <c r="B276" s="344"/>
      <c r="C276" s="47"/>
      <c r="D276" s="24"/>
      <c r="E276" s="25"/>
      <c r="F276" s="17" t="s">
        <v>253</v>
      </c>
      <c r="G276" s="18" t="s">
        <v>267</v>
      </c>
      <c r="H276" s="188">
        <v>68500</v>
      </c>
      <c r="I276" s="63">
        <f t="shared" si="24"/>
        <v>-102000</v>
      </c>
      <c r="J276" s="147" t="str">
        <f t="shared" si="23"/>
        <v>ok</v>
      </c>
    </row>
    <row r="277" spans="2:10" ht="18" customHeight="1">
      <c r="B277" s="344"/>
      <c r="C277" s="47"/>
      <c r="D277" s="24"/>
      <c r="E277" s="25"/>
      <c r="F277" s="17"/>
      <c r="G277" s="18" t="s">
        <v>266</v>
      </c>
      <c r="H277" s="188">
        <v>5000</v>
      </c>
      <c r="I277" s="63">
        <f t="shared" si="24"/>
        <v>-107000</v>
      </c>
      <c r="J277" s="147" t="str">
        <f t="shared" si="23"/>
        <v>ok</v>
      </c>
    </row>
    <row r="278" spans="2:10" ht="18" customHeight="1">
      <c r="B278" s="344"/>
      <c r="C278" s="47" t="s">
        <v>253</v>
      </c>
      <c r="D278" s="24" t="s">
        <v>270</v>
      </c>
      <c r="E278" s="193">
        <v>4130000</v>
      </c>
      <c r="F278" s="20"/>
      <c r="G278" s="18" t="s">
        <v>269</v>
      </c>
      <c r="H278" s="186">
        <v>4130000</v>
      </c>
      <c r="I278" s="63">
        <f aca="true" t="shared" si="25" ref="I278:I283">I277-H278+E278</f>
        <v>-107000</v>
      </c>
      <c r="J278" s="147" t="str">
        <f t="shared" si="23"/>
        <v>ok</v>
      </c>
    </row>
    <row r="279" spans="2:10" ht="18" customHeight="1">
      <c r="B279" s="344"/>
      <c r="C279" s="47" t="s">
        <v>321</v>
      </c>
      <c r="D279" s="24" t="s">
        <v>128</v>
      </c>
      <c r="E279" s="193">
        <v>1000000</v>
      </c>
      <c r="F279" s="17" t="s">
        <v>280</v>
      </c>
      <c r="G279" s="24" t="s">
        <v>287</v>
      </c>
      <c r="H279" s="189">
        <v>57500</v>
      </c>
      <c r="I279" s="63">
        <f t="shared" si="25"/>
        <v>835500</v>
      </c>
      <c r="J279" s="147" t="str">
        <f t="shared" si="23"/>
        <v>ok</v>
      </c>
    </row>
    <row r="280" spans="2:10" ht="18" customHeight="1">
      <c r="B280" s="344"/>
      <c r="C280" s="47"/>
      <c r="D280" s="24"/>
      <c r="E280" s="25"/>
      <c r="F280" s="20" t="s">
        <v>325</v>
      </c>
      <c r="G280" s="18" t="s">
        <v>334</v>
      </c>
      <c r="H280" s="188">
        <f>(3500*5)+20500+11000</f>
        <v>49000</v>
      </c>
      <c r="I280" s="63">
        <f t="shared" si="25"/>
        <v>786500</v>
      </c>
      <c r="J280" s="147" t="str">
        <f t="shared" si="23"/>
        <v>ok</v>
      </c>
    </row>
    <row r="281" spans="2:10" ht="18" customHeight="1">
      <c r="B281" s="344"/>
      <c r="C281" s="47"/>
      <c r="D281" s="24"/>
      <c r="E281" s="25"/>
      <c r="F281" s="17" t="s">
        <v>341</v>
      </c>
      <c r="G281" s="18" t="s">
        <v>345</v>
      </c>
      <c r="H281" s="188">
        <v>60000</v>
      </c>
      <c r="I281" s="63">
        <f t="shared" si="25"/>
        <v>726500</v>
      </c>
      <c r="J281" s="147" t="str">
        <f t="shared" si="23"/>
        <v>ok</v>
      </c>
    </row>
    <row r="282" spans="2:10" ht="18" customHeight="1">
      <c r="B282" s="344"/>
      <c r="C282" s="47"/>
      <c r="D282" s="24"/>
      <c r="E282" s="25"/>
      <c r="F282" s="17"/>
      <c r="G282" s="18" t="s">
        <v>360</v>
      </c>
      <c r="H282" s="188">
        <v>24400</v>
      </c>
      <c r="I282" s="63">
        <f t="shared" si="25"/>
        <v>702100</v>
      </c>
      <c r="J282" s="147" t="str">
        <f t="shared" si="23"/>
        <v>ok</v>
      </c>
    </row>
    <row r="283" spans="2:10" ht="18" customHeight="1">
      <c r="B283" s="344"/>
      <c r="C283" s="47"/>
      <c r="D283" s="24"/>
      <c r="E283" s="25"/>
      <c r="F283" s="17"/>
      <c r="G283" s="40" t="s">
        <v>371</v>
      </c>
      <c r="H283" s="189">
        <v>6000</v>
      </c>
      <c r="I283" s="63">
        <f t="shared" si="25"/>
        <v>696100</v>
      </c>
      <c r="J283" s="147" t="str">
        <f t="shared" si="23"/>
        <v>ok</v>
      </c>
    </row>
    <row r="284" spans="2:10" ht="18" customHeight="1">
      <c r="B284" s="344"/>
      <c r="C284" s="47"/>
      <c r="D284" s="24"/>
      <c r="E284" s="25"/>
      <c r="F284" s="17" t="s">
        <v>380</v>
      </c>
      <c r="G284" s="24" t="s">
        <v>382</v>
      </c>
      <c r="H284" s="193">
        <v>16000</v>
      </c>
      <c r="I284" s="63">
        <f>I283-H284+E284</f>
        <v>680100</v>
      </c>
      <c r="J284" s="147" t="str">
        <f t="shared" si="23"/>
        <v>ok</v>
      </c>
    </row>
    <row r="285" spans="2:10" ht="18" customHeight="1">
      <c r="B285" s="344"/>
      <c r="C285" s="47"/>
      <c r="D285" s="24"/>
      <c r="E285" s="25"/>
      <c r="F285" s="17" t="s">
        <v>386</v>
      </c>
      <c r="G285" s="18" t="s">
        <v>387</v>
      </c>
      <c r="H285" s="188">
        <v>5000</v>
      </c>
      <c r="I285" s="63">
        <f>I284-H285+E285</f>
        <v>675100</v>
      </c>
      <c r="J285" s="147" t="str">
        <f t="shared" si="23"/>
        <v>ok</v>
      </c>
    </row>
    <row r="286" spans="2:10" ht="18" customHeight="1">
      <c r="B286" s="344"/>
      <c r="C286" s="47"/>
      <c r="D286" s="24"/>
      <c r="E286" s="25"/>
      <c r="F286" s="17" t="s">
        <v>419</v>
      </c>
      <c r="G286" s="18" t="s">
        <v>420</v>
      </c>
      <c r="H286" s="188">
        <v>21500</v>
      </c>
      <c r="I286" s="63">
        <f>I285-H286+E286</f>
        <v>653600</v>
      </c>
      <c r="J286" s="147" t="str">
        <f t="shared" si="23"/>
        <v>ok</v>
      </c>
    </row>
    <row r="287" spans="2:10" ht="18" customHeight="1">
      <c r="B287" s="344"/>
      <c r="C287" s="47"/>
      <c r="D287" s="24"/>
      <c r="E287" s="25"/>
      <c r="F287" s="17" t="s">
        <v>428</v>
      </c>
      <c r="G287" s="18" t="s">
        <v>429</v>
      </c>
      <c r="H287" s="188">
        <v>5500</v>
      </c>
      <c r="I287" s="63">
        <f>I286-H287+E287</f>
        <v>648100</v>
      </c>
      <c r="J287" s="147" t="str">
        <f t="shared" si="23"/>
        <v>ok</v>
      </c>
    </row>
    <row r="288" spans="2:10" ht="18" customHeight="1">
      <c r="B288" s="344"/>
      <c r="C288" s="47"/>
      <c r="D288" s="24"/>
      <c r="E288" s="25"/>
      <c r="F288" s="17"/>
      <c r="G288" s="24" t="s">
        <v>430</v>
      </c>
      <c r="H288" s="188">
        <v>4300</v>
      </c>
      <c r="I288" s="63">
        <f>I287-H288+E288</f>
        <v>643800</v>
      </c>
      <c r="J288" s="147" t="str">
        <f t="shared" si="23"/>
        <v>ok</v>
      </c>
    </row>
    <row r="289" spans="2:10" ht="18" customHeight="1">
      <c r="B289" s="344"/>
      <c r="C289" s="47"/>
      <c r="D289" s="24"/>
      <c r="E289" s="25"/>
      <c r="F289" s="75" t="s">
        <v>448</v>
      </c>
      <c r="G289" s="24" t="s">
        <v>453</v>
      </c>
      <c r="H289" s="193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45"/>
      <c r="C290" s="210"/>
      <c r="D290" s="210"/>
      <c r="E290" s="210"/>
      <c r="F290" s="211"/>
      <c r="G290" s="261"/>
      <c r="H290" s="262"/>
      <c r="I290" s="263"/>
      <c r="J290" s="264"/>
    </row>
    <row r="291" spans="2:10" ht="18" customHeight="1">
      <c r="B291" s="229"/>
      <c r="C291" s="223"/>
      <c r="D291" s="223"/>
      <c r="E291" s="223"/>
      <c r="F291" s="224"/>
      <c r="G291" s="225"/>
      <c r="H291" s="226"/>
      <c r="I291" s="227"/>
      <c r="J291" s="228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4" t="s">
        <v>5</v>
      </c>
      <c r="G292" s="12" t="s">
        <v>6</v>
      </c>
      <c r="H292" s="13" t="s">
        <v>7</v>
      </c>
      <c r="I292" s="76" t="s">
        <v>8</v>
      </c>
      <c r="J292" s="146" t="s">
        <v>9</v>
      </c>
    </row>
    <row r="293" spans="2:10" ht="18" customHeight="1">
      <c r="B293" s="343" t="s">
        <v>286</v>
      </c>
      <c r="C293" s="47"/>
      <c r="D293" s="24"/>
      <c r="E293" s="25"/>
      <c r="F293" s="17" t="s">
        <v>466</v>
      </c>
      <c r="G293" s="18" t="s">
        <v>471</v>
      </c>
      <c r="H293" s="188">
        <v>92000</v>
      </c>
      <c r="I293" s="63">
        <f>I289-H293</f>
        <v>446800</v>
      </c>
      <c r="J293" s="147" t="s">
        <v>472</v>
      </c>
    </row>
    <row r="294" spans="2:10" ht="18" customHeight="1">
      <c r="B294" s="344"/>
      <c r="C294" s="47"/>
      <c r="D294" s="24"/>
      <c r="E294" s="25"/>
      <c r="F294" s="17" t="s">
        <v>502</v>
      </c>
      <c r="G294" s="18" t="s">
        <v>508</v>
      </c>
      <c r="H294" s="185">
        <v>66700</v>
      </c>
      <c r="I294" s="63">
        <f aca="true" t="shared" si="26" ref="I294:I299">I293-H294</f>
        <v>380100</v>
      </c>
      <c r="J294" s="147" t="s">
        <v>76</v>
      </c>
    </row>
    <row r="295" spans="2:10" ht="18" customHeight="1">
      <c r="B295" s="344"/>
      <c r="C295" s="47"/>
      <c r="D295" s="24"/>
      <c r="E295" s="25"/>
      <c r="F295" s="17" t="s">
        <v>524</v>
      </c>
      <c r="G295" s="18" t="s">
        <v>531</v>
      </c>
      <c r="H295" s="185">
        <v>21500</v>
      </c>
      <c r="I295" s="63">
        <f t="shared" si="26"/>
        <v>358600</v>
      </c>
      <c r="J295" s="147" t="s">
        <v>76</v>
      </c>
    </row>
    <row r="296" spans="2:10" ht="18" customHeight="1">
      <c r="B296" s="344"/>
      <c r="C296" s="20"/>
      <c r="D296" s="21"/>
      <c r="E296" s="54"/>
      <c r="F296" s="17" t="s">
        <v>544</v>
      </c>
      <c r="G296" s="18" t="s">
        <v>558</v>
      </c>
      <c r="H296" s="185">
        <v>116700</v>
      </c>
      <c r="I296" s="63">
        <f t="shared" si="26"/>
        <v>241900</v>
      </c>
      <c r="J296" s="147" t="s">
        <v>76</v>
      </c>
    </row>
    <row r="297" spans="2:10" ht="18" customHeight="1">
      <c r="B297" s="344"/>
      <c r="C297" s="47"/>
      <c r="D297" s="24"/>
      <c r="E297" s="25"/>
      <c r="F297" s="17" t="s">
        <v>575</v>
      </c>
      <c r="G297" s="18" t="s">
        <v>578</v>
      </c>
      <c r="H297" s="185">
        <v>90400</v>
      </c>
      <c r="I297" s="63">
        <f t="shared" si="26"/>
        <v>151500</v>
      </c>
      <c r="J297" s="147" t="s">
        <v>76</v>
      </c>
    </row>
    <row r="298" spans="2:10" ht="18" customHeight="1">
      <c r="B298" s="344"/>
      <c r="C298" s="47"/>
      <c r="D298" s="24"/>
      <c r="E298" s="25"/>
      <c r="F298" s="17"/>
      <c r="G298" s="18" t="s">
        <v>594</v>
      </c>
      <c r="H298" s="188">
        <v>21000</v>
      </c>
      <c r="I298" s="138">
        <f t="shared" si="26"/>
        <v>130500</v>
      </c>
      <c r="J298" s="97" t="str">
        <f>J297</f>
        <v>ok</v>
      </c>
    </row>
    <row r="299" spans="2:10" ht="18" customHeight="1">
      <c r="B299" s="344"/>
      <c r="C299" s="47"/>
      <c r="D299" s="24"/>
      <c r="E299" s="25"/>
      <c r="F299" s="175" t="s">
        <v>667</v>
      </c>
      <c r="G299" s="18" t="s">
        <v>678</v>
      </c>
      <c r="H299" s="188">
        <v>4500</v>
      </c>
      <c r="I299" s="138">
        <f t="shared" si="26"/>
        <v>126000</v>
      </c>
      <c r="J299" s="97" t="str">
        <f>J298</f>
        <v>ok</v>
      </c>
    </row>
    <row r="300" spans="2:10" ht="18" customHeight="1">
      <c r="B300" s="344"/>
      <c r="C300" s="47"/>
      <c r="D300" s="24"/>
      <c r="E300" s="25"/>
      <c r="F300" s="17" t="s">
        <v>711</v>
      </c>
      <c r="G300" s="18" t="s">
        <v>712</v>
      </c>
      <c r="H300" s="188">
        <v>35000</v>
      </c>
      <c r="I300" s="138">
        <f>I299-H300</f>
        <v>91000</v>
      </c>
      <c r="J300" s="97" t="str">
        <f>J299</f>
        <v>ok</v>
      </c>
    </row>
    <row r="301" spans="2:10" ht="18" customHeight="1">
      <c r="B301" s="344"/>
      <c r="C301" s="47"/>
      <c r="D301" s="24"/>
      <c r="E301" s="25"/>
      <c r="F301" s="175"/>
      <c r="G301" s="18"/>
      <c r="H301" s="191"/>
      <c r="I301" s="63"/>
      <c r="J301" s="147"/>
    </row>
    <row r="302" spans="2:10" ht="18" customHeight="1">
      <c r="B302" s="344"/>
      <c r="C302" s="47"/>
      <c r="D302" s="24"/>
      <c r="E302" s="25"/>
      <c r="F302" s="17"/>
      <c r="G302" s="18"/>
      <c r="H302" s="188"/>
      <c r="I302" s="63"/>
      <c r="J302" s="147"/>
    </row>
    <row r="303" spans="2:10" ht="18" customHeight="1">
      <c r="B303" s="344"/>
      <c r="C303" s="47"/>
      <c r="D303" s="24"/>
      <c r="E303" s="25"/>
      <c r="F303" s="20"/>
      <c r="G303" s="18"/>
      <c r="H303" s="188"/>
      <c r="I303" s="63"/>
      <c r="J303" s="147"/>
    </row>
    <row r="304" spans="2:10" ht="18" customHeight="1">
      <c r="B304" s="344"/>
      <c r="C304" s="47"/>
      <c r="D304" s="24"/>
      <c r="E304" s="25"/>
      <c r="F304" s="17"/>
      <c r="G304" s="18"/>
      <c r="H304" s="188"/>
      <c r="I304" s="63"/>
      <c r="J304" s="147"/>
    </row>
    <row r="305" spans="2:10" ht="18" customHeight="1">
      <c r="B305" s="344"/>
      <c r="C305" s="47"/>
      <c r="D305" s="24"/>
      <c r="E305" s="25"/>
      <c r="F305" s="17"/>
      <c r="G305" s="18"/>
      <c r="H305" s="188"/>
      <c r="I305" s="63"/>
      <c r="J305" s="147"/>
    </row>
    <row r="306" spans="2:10" ht="18" customHeight="1">
      <c r="B306" s="344"/>
      <c r="C306" s="47"/>
      <c r="D306" s="24"/>
      <c r="E306" s="25"/>
      <c r="F306" s="17"/>
      <c r="G306" s="18"/>
      <c r="H306" s="188"/>
      <c r="I306" s="63"/>
      <c r="J306" s="147"/>
    </row>
    <row r="307" spans="2:10" ht="18" customHeight="1">
      <c r="B307" s="344"/>
      <c r="C307" s="47"/>
      <c r="D307" s="24"/>
      <c r="E307" s="193"/>
      <c r="F307" s="20"/>
      <c r="G307" s="18"/>
      <c r="H307" s="186"/>
      <c r="I307" s="63"/>
      <c r="J307" s="147"/>
    </row>
    <row r="308" spans="2:10" ht="18" customHeight="1">
      <c r="B308" s="344"/>
      <c r="C308" s="47"/>
      <c r="D308" s="24"/>
      <c r="E308" s="193"/>
      <c r="F308" s="17"/>
      <c r="G308" s="24"/>
      <c r="H308" s="189"/>
      <c r="I308" s="63"/>
      <c r="J308" s="147"/>
    </row>
    <row r="309" spans="2:10" ht="18" customHeight="1">
      <c r="B309" s="344"/>
      <c r="C309" s="47"/>
      <c r="D309" s="24"/>
      <c r="E309" s="25"/>
      <c r="F309" s="20"/>
      <c r="G309" s="18"/>
      <c r="H309" s="188"/>
      <c r="I309" s="63"/>
      <c r="J309" s="147"/>
    </row>
    <row r="310" spans="2:10" ht="18" customHeight="1">
      <c r="B310" s="344"/>
      <c r="C310" s="47"/>
      <c r="D310" s="24"/>
      <c r="E310" s="25"/>
      <c r="F310" s="20"/>
      <c r="G310" s="18"/>
      <c r="H310" s="188"/>
      <c r="I310" s="63"/>
      <c r="J310" s="147"/>
    </row>
    <row r="311" spans="2:10" ht="18" customHeight="1">
      <c r="B311" s="344"/>
      <c r="C311" s="47"/>
      <c r="D311" s="24"/>
      <c r="E311" s="25"/>
      <c r="F311" s="17"/>
      <c r="G311" s="18"/>
      <c r="H311" s="188"/>
      <c r="I311" s="63"/>
      <c r="J311" s="147"/>
    </row>
    <row r="312" spans="2:10" ht="18" customHeight="1">
      <c r="B312" s="344"/>
      <c r="C312" s="47"/>
      <c r="D312" s="24"/>
      <c r="E312" s="25"/>
      <c r="F312" s="17"/>
      <c r="G312" s="18"/>
      <c r="H312" s="188"/>
      <c r="I312" s="63"/>
      <c r="J312" s="147"/>
    </row>
    <row r="313" spans="2:10" ht="18" customHeight="1">
      <c r="B313" s="344"/>
      <c r="C313" s="47"/>
      <c r="D313" s="24"/>
      <c r="E313" s="25"/>
      <c r="F313" s="17"/>
      <c r="G313" s="40"/>
      <c r="H313" s="189"/>
      <c r="I313" s="63"/>
      <c r="J313" s="147"/>
    </row>
    <row r="314" spans="2:10" ht="18" customHeight="1">
      <c r="B314" s="344"/>
      <c r="C314" s="47"/>
      <c r="D314" s="24"/>
      <c r="E314" s="25"/>
      <c r="F314" s="17"/>
      <c r="G314" s="24"/>
      <c r="H314" s="193"/>
      <c r="I314" s="63"/>
      <c r="J314" s="147"/>
    </row>
    <row r="315" spans="2:10" ht="18" customHeight="1">
      <c r="B315" s="344"/>
      <c r="C315" s="47"/>
      <c r="D315" s="24"/>
      <c r="E315" s="25"/>
      <c r="F315" s="17"/>
      <c r="G315" s="18"/>
      <c r="H315" s="188"/>
      <c r="I315" s="63"/>
      <c r="J315" s="147"/>
    </row>
    <row r="316" spans="2:10" ht="18" customHeight="1">
      <c r="B316" s="344"/>
      <c r="C316" s="47"/>
      <c r="D316" s="24"/>
      <c r="E316" s="25"/>
      <c r="F316" s="17"/>
      <c r="G316" s="18"/>
      <c r="H316" s="188"/>
      <c r="I316" s="63"/>
      <c r="J316" s="147"/>
    </row>
    <row r="317" spans="2:10" ht="18" customHeight="1">
      <c r="B317" s="344"/>
      <c r="C317" s="47"/>
      <c r="D317" s="24"/>
      <c r="E317" s="25"/>
      <c r="F317" s="17"/>
      <c r="G317" s="18"/>
      <c r="H317" s="188"/>
      <c r="I317" s="63"/>
      <c r="J317" s="147"/>
    </row>
    <row r="318" spans="2:10" ht="18" customHeight="1">
      <c r="B318" s="344"/>
      <c r="C318" s="47"/>
      <c r="D318" s="24"/>
      <c r="E318" s="25"/>
      <c r="F318" s="17"/>
      <c r="G318" s="24"/>
      <c r="H318" s="188"/>
      <c r="I318" s="63"/>
      <c r="J318" s="147"/>
    </row>
    <row r="319" spans="2:10" ht="18" customHeight="1">
      <c r="B319" s="345"/>
      <c r="C319" s="210"/>
      <c r="D319" s="210"/>
      <c r="E319" s="210"/>
      <c r="F319" s="211"/>
      <c r="G319" s="30"/>
      <c r="H319" s="219"/>
      <c r="I319" s="69"/>
      <c r="J319" s="60"/>
    </row>
    <row r="320" spans="2:10" ht="18" customHeight="1">
      <c r="B320" s="229"/>
      <c r="C320" s="223"/>
      <c r="D320" s="223"/>
      <c r="E320" s="223"/>
      <c r="F320" s="224"/>
      <c r="G320" s="225"/>
      <c r="H320" s="226"/>
      <c r="I320" s="227"/>
      <c r="J320" s="228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4" t="s">
        <v>5</v>
      </c>
      <c r="G321" s="12" t="s">
        <v>6</v>
      </c>
      <c r="H321" s="13" t="s">
        <v>7</v>
      </c>
      <c r="I321" s="76" t="s">
        <v>8</v>
      </c>
      <c r="J321" s="146" t="s">
        <v>9</v>
      </c>
    </row>
    <row r="322" spans="2:10" ht="18" customHeight="1">
      <c r="B322" s="343" t="s">
        <v>164</v>
      </c>
      <c r="C322" s="47"/>
      <c r="D322" s="24"/>
      <c r="E322" s="25"/>
      <c r="F322" s="175" t="s">
        <v>162</v>
      </c>
      <c r="G322" s="18" t="s">
        <v>174</v>
      </c>
      <c r="H322" s="188">
        <v>15000</v>
      </c>
      <c r="I322" s="63">
        <f>-H322</f>
        <v>-15000</v>
      </c>
      <c r="J322" s="147" t="s">
        <v>76</v>
      </c>
    </row>
    <row r="323" spans="2:10" ht="18" customHeight="1">
      <c r="B323" s="344"/>
      <c r="C323" s="47"/>
      <c r="D323" s="24"/>
      <c r="E323" s="25"/>
      <c r="F323" s="17"/>
      <c r="G323" s="18" t="s">
        <v>173</v>
      </c>
      <c r="H323" s="190">
        <v>30000</v>
      </c>
      <c r="I323" s="63">
        <f>I322-H323</f>
        <v>-45000</v>
      </c>
      <c r="J323" s="147" t="str">
        <f aca="true" t="shared" si="27" ref="J323:J346">J322</f>
        <v>ok</v>
      </c>
    </row>
    <row r="324" spans="2:10" ht="18" customHeight="1">
      <c r="B324" s="344"/>
      <c r="C324" s="47" t="s">
        <v>191</v>
      </c>
      <c r="D324" s="24" t="s">
        <v>128</v>
      </c>
      <c r="E324" s="193">
        <v>55000</v>
      </c>
      <c r="F324" s="17"/>
      <c r="G324" s="18" t="s">
        <v>172</v>
      </c>
      <c r="H324" s="190">
        <v>10000</v>
      </c>
      <c r="I324" s="63">
        <f aca="true" t="shared" si="28" ref="I324:I329">I323-H324+E324</f>
        <v>0</v>
      </c>
      <c r="J324" s="147" t="str">
        <f t="shared" si="27"/>
        <v>ok</v>
      </c>
    </row>
    <row r="325" spans="2:10" ht="18" customHeight="1">
      <c r="B325" s="344"/>
      <c r="C325" s="20"/>
      <c r="D325" s="21"/>
      <c r="E325" s="54"/>
      <c r="F325" s="17" t="s">
        <v>196</v>
      </c>
      <c r="G325" s="18" t="s">
        <v>199</v>
      </c>
      <c r="H325" s="188">
        <v>15000</v>
      </c>
      <c r="I325" s="63">
        <f t="shared" si="28"/>
        <v>-15000</v>
      </c>
      <c r="J325" s="147" t="str">
        <f t="shared" si="27"/>
        <v>ok</v>
      </c>
    </row>
    <row r="326" spans="2:10" ht="18" customHeight="1">
      <c r="B326" s="344"/>
      <c r="C326" s="47"/>
      <c r="D326" s="24"/>
      <c r="E326" s="25"/>
      <c r="F326" s="175"/>
      <c r="G326" s="18" t="s">
        <v>202</v>
      </c>
      <c r="H326" s="188">
        <v>13500</v>
      </c>
      <c r="I326" s="63">
        <f t="shared" si="28"/>
        <v>-28500</v>
      </c>
      <c r="J326" s="147" t="str">
        <f t="shared" si="27"/>
        <v>ok</v>
      </c>
    </row>
    <row r="327" spans="2:10" ht="18" customHeight="1">
      <c r="B327" s="344"/>
      <c r="C327" s="47"/>
      <c r="D327" s="24"/>
      <c r="E327" s="25"/>
      <c r="F327" s="17" t="s">
        <v>206</v>
      </c>
      <c r="G327" s="18" t="s">
        <v>207</v>
      </c>
      <c r="H327" s="188">
        <v>60000</v>
      </c>
      <c r="I327" s="63">
        <f t="shared" si="28"/>
        <v>-88500</v>
      </c>
      <c r="J327" s="147" t="str">
        <f t="shared" si="27"/>
        <v>ok</v>
      </c>
    </row>
    <row r="328" spans="2:10" ht="18" customHeight="1">
      <c r="B328" s="344"/>
      <c r="C328" s="47"/>
      <c r="D328" s="24"/>
      <c r="E328" s="25"/>
      <c r="F328" s="20"/>
      <c r="G328" s="18" t="s">
        <v>211</v>
      </c>
      <c r="H328" s="188">
        <v>25000</v>
      </c>
      <c r="I328" s="63">
        <f t="shared" si="28"/>
        <v>-113500</v>
      </c>
      <c r="J328" s="147" t="str">
        <f t="shared" si="27"/>
        <v>ok</v>
      </c>
    </row>
    <row r="329" spans="2:10" ht="18" customHeight="1">
      <c r="B329" s="344"/>
      <c r="C329" s="47"/>
      <c r="D329" s="24"/>
      <c r="E329" s="25"/>
      <c r="F329" s="17"/>
      <c r="G329" s="18" t="s">
        <v>218</v>
      </c>
      <c r="H329" s="188">
        <v>75000</v>
      </c>
      <c r="I329" s="63">
        <f t="shared" si="28"/>
        <v>-188500</v>
      </c>
      <c r="J329" s="147" t="str">
        <f t="shared" si="27"/>
        <v>ok</v>
      </c>
    </row>
    <row r="330" spans="2:10" ht="18" customHeight="1">
      <c r="B330" s="344"/>
      <c r="C330" s="47" t="s">
        <v>245</v>
      </c>
      <c r="D330" s="24" t="s">
        <v>246</v>
      </c>
      <c r="E330" s="193">
        <v>71500</v>
      </c>
      <c r="F330" s="17" t="s">
        <v>237</v>
      </c>
      <c r="G330" s="18" t="s">
        <v>238</v>
      </c>
      <c r="H330" s="188">
        <v>71500</v>
      </c>
      <c r="I330" s="63">
        <f aca="true" t="shared" si="29" ref="I330:I346">I329-H330+E330</f>
        <v>-188500</v>
      </c>
      <c r="J330" s="147" t="str">
        <f t="shared" si="27"/>
        <v>ok</v>
      </c>
    </row>
    <row r="331" spans="2:10" ht="18" customHeight="1">
      <c r="B331" s="344"/>
      <c r="C331" s="47"/>
      <c r="D331" s="24"/>
      <c r="E331" s="25"/>
      <c r="F331" s="17" t="s">
        <v>253</v>
      </c>
      <c r="G331" s="18" t="s">
        <v>265</v>
      </c>
      <c r="H331" s="188">
        <v>5000</v>
      </c>
      <c r="I331" s="63">
        <f t="shared" si="29"/>
        <v>-193500</v>
      </c>
      <c r="J331" s="147" t="str">
        <f t="shared" si="27"/>
        <v>ok</v>
      </c>
    </row>
    <row r="332" spans="2:10" ht="18" customHeight="1">
      <c r="B332" s="344"/>
      <c r="C332" s="47"/>
      <c r="D332" s="24"/>
      <c r="E332" s="25"/>
      <c r="F332" s="17" t="s">
        <v>280</v>
      </c>
      <c r="G332" s="24" t="s">
        <v>282</v>
      </c>
      <c r="H332" s="188">
        <v>52500</v>
      </c>
      <c r="I332" s="63">
        <f t="shared" si="29"/>
        <v>-246000</v>
      </c>
      <c r="J332" s="147" t="str">
        <f t="shared" si="27"/>
        <v>ok</v>
      </c>
    </row>
    <row r="333" spans="2:10" ht="18" customHeight="1">
      <c r="B333" s="344"/>
      <c r="C333" s="47"/>
      <c r="D333" s="24"/>
      <c r="E333" s="25"/>
      <c r="F333" s="17"/>
      <c r="G333" s="24" t="s">
        <v>285</v>
      </c>
      <c r="H333" s="189">
        <v>25000</v>
      </c>
      <c r="I333" s="63">
        <f t="shared" si="29"/>
        <v>-271000</v>
      </c>
      <c r="J333" s="147" t="str">
        <f t="shared" si="27"/>
        <v>ok</v>
      </c>
    </row>
    <row r="334" spans="2:10" ht="18" customHeight="1">
      <c r="B334" s="344"/>
      <c r="C334" s="47"/>
      <c r="D334" s="24"/>
      <c r="E334" s="25"/>
      <c r="F334" s="17"/>
      <c r="G334" s="24" t="s">
        <v>299</v>
      </c>
      <c r="H334" s="188">
        <v>75000</v>
      </c>
      <c r="I334" s="63">
        <f t="shared" si="29"/>
        <v>-346000</v>
      </c>
      <c r="J334" s="147" t="str">
        <f t="shared" si="27"/>
        <v>ok</v>
      </c>
    </row>
    <row r="335" spans="2:10" ht="18" customHeight="1">
      <c r="B335" s="344"/>
      <c r="C335" s="47" t="s">
        <v>322</v>
      </c>
      <c r="D335" s="24" t="s">
        <v>128</v>
      </c>
      <c r="E335" s="193">
        <v>361000</v>
      </c>
      <c r="F335" s="17"/>
      <c r="G335" s="18" t="s">
        <v>315</v>
      </c>
      <c r="H335" s="188">
        <v>15000</v>
      </c>
      <c r="I335" s="63">
        <f t="shared" si="29"/>
        <v>0</v>
      </c>
      <c r="J335" s="147" t="str">
        <f t="shared" si="27"/>
        <v>ok</v>
      </c>
    </row>
    <row r="336" spans="2:10" ht="18" customHeight="1">
      <c r="B336" s="344"/>
      <c r="C336" s="47"/>
      <c r="D336" s="24"/>
      <c r="E336" s="25"/>
      <c r="F336" s="20" t="s">
        <v>325</v>
      </c>
      <c r="G336" s="18" t="s">
        <v>331</v>
      </c>
      <c r="H336" s="188">
        <f>(3500*5)+20500+11000</f>
        <v>49000</v>
      </c>
      <c r="I336" s="63">
        <f t="shared" si="29"/>
        <v>-49000</v>
      </c>
      <c r="J336" s="147" t="str">
        <f t="shared" si="27"/>
        <v>ok</v>
      </c>
    </row>
    <row r="337" spans="2:10" ht="18" customHeight="1">
      <c r="B337" s="344"/>
      <c r="C337" s="47"/>
      <c r="D337" s="24"/>
      <c r="E337" s="25"/>
      <c r="F337" s="17" t="s">
        <v>341</v>
      </c>
      <c r="G337" s="18" t="s">
        <v>342</v>
      </c>
      <c r="H337" s="188">
        <v>40000</v>
      </c>
      <c r="I337" s="63">
        <f t="shared" si="29"/>
        <v>-89000</v>
      </c>
      <c r="J337" s="147" t="str">
        <f t="shared" si="27"/>
        <v>ok</v>
      </c>
    </row>
    <row r="338" spans="2:10" ht="18" customHeight="1">
      <c r="B338" s="344"/>
      <c r="C338" s="47"/>
      <c r="D338" s="24"/>
      <c r="E338" s="25"/>
      <c r="F338" s="17"/>
      <c r="G338" s="18" t="s">
        <v>344</v>
      </c>
      <c r="H338" s="188">
        <v>17500</v>
      </c>
      <c r="I338" s="63">
        <f t="shared" si="29"/>
        <v>-106500</v>
      </c>
      <c r="J338" s="147" t="str">
        <f t="shared" si="27"/>
        <v>ok</v>
      </c>
    </row>
    <row r="339" spans="2:10" ht="18" customHeight="1">
      <c r="B339" s="344"/>
      <c r="C339" s="47"/>
      <c r="D339" s="24"/>
      <c r="E339" s="25"/>
      <c r="F339" s="17"/>
      <c r="G339" s="18" t="s">
        <v>354</v>
      </c>
      <c r="H339" s="188">
        <v>75000</v>
      </c>
      <c r="I339" s="63">
        <f t="shared" si="29"/>
        <v>-181500</v>
      </c>
      <c r="J339" s="147" t="str">
        <f t="shared" si="27"/>
        <v>ok</v>
      </c>
    </row>
    <row r="340" spans="2:10" ht="18" customHeight="1">
      <c r="B340" s="344"/>
      <c r="C340" s="47"/>
      <c r="D340" s="24"/>
      <c r="E340" s="25"/>
      <c r="F340" s="17" t="s">
        <v>386</v>
      </c>
      <c r="G340" s="18" t="s">
        <v>387</v>
      </c>
      <c r="H340" s="188">
        <v>5000</v>
      </c>
      <c r="I340" s="63">
        <f t="shared" si="29"/>
        <v>-186500</v>
      </c>
      <c r="J340" s="147" t="str">
        <f t="shared" si="27"/>
        <v>ok</v>
      </c>
    </row>
    <row r="341" spans="2:10" ht="18" customHeight="1">
      <c r="B341" s="344"/>
      <c r="C341" s="47"/>
      <c r="D341" s="24"/>
      <c r="E341" s="25"/>
      <c r="F341" s="17" t="s">
        <v>404</v>
      </c>
      <c r="G341" s="18" t="s">
        <v>406</v>
      </c>
      <c r="H341" s="188">
        <v>17100</v>
      </c>
      <c r="I341" s="63">
        <f t="shared" si="29"/>
        <v>-203600</v>
      </c>
      <c r="J341" s="147" t="str">
        <f t="shared" si="27"/>
        <v>ok</v>
      </c>
    </row>
    <row r="342" spans="2:10" ht="18" customHeight="1">
      <c r="B342" s="344"/>
      <c r="C342" s="47"/>
      <c r="D342" s="24"/>
      <c r="E342" s="25"/>
      <c r="F342" s="175" t="s">
        <v>412</v>
      </c>
      <c r="G342" s="18" t="s">
        <v>416</v>
      </c>
      <c r="H342" s="188">
        <v>27500</v>
      </c>
      <c r="I342" s="63">
        <f t="shared" si="29"/>
        <v>-231100</v>
      </c>
      <c r="J342" s="147" t="str">
        <f t="shared" si="27"/>
        <v>ok</v>
      </c>
    </row>
    <row r="343" spans="2:10" ht="18" customHeight="1">
      <c r="B343" s="344"/>
      <c r="C343" s="47"/>
      <c r="D343" s="24"/>
      <c r="E343" s="25"/>
      <c r="F343" s="17" t="s">
        <v>442</v>
      </c>
      <c r="G343" s="18" t="s">
        <v>443</v>
      </c>
      <c r="H343" s="188">
        <v>13000</v>
      </c>
      <c r="I343" s="63">
        <f t="shared" si="29"/>
        <v>-244100</v>
      </c>
      <c r="J343" s="147" t="str">
        <f t="shared" si="27"/>
        <v>ok</v>
      </c>
    </row>
    <row r="344" spans="2:10" ht="18" customHeight="1">
      <c r="B344" s="344"/>
      <c r="C344" s="47"/>
      <c r="D344" s="24"/>
      <c r="E344" s="25"/>
      <c r="F344" s="17" t="s">
        <v>448</v>
      </c>
      <c r="G344" s="24" t="s">
        <v>447</v>
      </c>
      <c r="H344" s="193">
        <v>40000</v>
      </c>
      <c r="I344" s="63">
        <f t="shared" si="29"/>
        <v>-284100</v>
      </c>
      <c r="J344" s="147" t="str">
        <f t="shared" si="27"/>
        <v>ok</v>
      </c>
    </row>
    <row r="345" spans="2:10" ht="18" customHeight="1">
      <c r="B345" s="344"/>
      <c r="C345" s="47"/>
      <c r="D345" s="24"/>
      <c r="E345" s="25"/>
      <c r="F345" s="17" t="s">
        <v>455</v>
      </c>
      <c r="G345" s="21" t="s">
        <v>454</v>
      </c>
      <c r="H345" s="186">
        <v>60000</v>
      </c>
      <c r="I345" s="63">
        <f t="shared" si="29"/>
        <v>-344100</v>
      </c>
      <c r="J345" s="147" t="str">
        <f t="shared" si="27"/>
        <v>ok</v>
      </c>
    </row>
    <row r="346" spans="2:10" ht="18" customHeight="1">
      <c r="B346" s="344"/>
      <c r="C346" s="110" t="s">
        <v>493</v>
      </c>
      <c r="D346" s="100" t="s">
        <v>494</v>
      </c>
      <c r="E346" s="204">
        <v>92000</v>
      </c>
      <c r="F346" s="17" t="s">
        <v>466</v>
      </c>
      <c r="G346" s="18" t="s">
        <v>471</v>
      </c>
      <c r="H346" s="188">
        <v>92000</v>
      </c>
      <c r="I346" s="63">
        <f t="shared" si="29"/>
        <v>-344100</v>
      </c>
      <c r="J346" s="147" t="str">
        <f t="shared" si="27"/>
        <v>ok</v>
      </c>
    </row>
    <row r="347" spans="2:10" ht="18" customHeight="1">
      <c r="B347" s="344"/>
      <c r="C347" s="113"/>
      <c r="D347" s="103"/>
      <c r="E347" s="265"/>
      <c r="F347" s="75" t="s">
        <v>502</v>
      </c>
      <c r="G347" s="70" t="s">
        <v>507</v>
      </c>
      <c r="H347" s="192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45"/>
      <c r="C348" s="210"/>
      <c r="D348" s="210"/>
      <c r="E348" s="210"/>
      <c r="F348" s="211"/>
      <c r="G348" s="32"/>
      <c r="H348" s="241"/>
      <c r="I348" s="69"/>
      <c r="J348" s="60"/>
    </row>
    <row r="349" spans="2:10" ht="18" customHeight="1">
      <c r="B349" s="229"/>
      <c r="C349" s="223"/>
      <c r="D349" s="223"/>
      <c r="E349" s="223"/>
      <c r="F349" s="224"/>
      <c r="G349" s="242"/>
      <c r="H349" s="226"/>
      <c r="I349" s="223"/>
      <c r="J349" s="223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4" t="s">
        <v>5</v>
      </c>
      <c r="G350" s="12" t="s">
        <v>6</v>
      </c>
      <c r="H350" s="13" t="s">
        <v>7</v>
      </c>
      <c r="I350" s="76" t="s">
        <v>8</v>
      </c>
      <c r="J350" s="146" t="s">
        <v>9</v>
      </c>
    </row>
    <row r="351" spans="2:10" ht="18" customHeight="1">
      <c r="B351" s="343" t="s">
        <v>164</v>
      </c>
      <c r="C351" s="47"/>
      <c r="D351" s="24"/>
      <c r="E351" s="25"/>
      <c r="F351" s="175" t="s">
        <v>502</v>
      </c>
      <c r="G351" s="18" t="s">
        <v>509</v>
      </c>
      <c r="H351" s="188">
        <v>60000</v>
      </c>
      <c r="I351" s="63">
        <f>I347-H351</f>
        <v>-434100</v>
      </c>
      <c r="J351" s="147" t="s">
        <v>510</v>
      </c>
    </row>
    <row r="352" spans="2:10" ht="18" customHeight="1">
      <c r="B352" s="344"/>
      <c r="C352" s="47"/>
      <c r="D352" s="24"/>
      <c r="E352" s="25"/>
      <c r="F352" s="17" t="s">
        <v>524</v>
      </c>
      <c r="G352" s="18" t="s">
        <v>529</v>
      </c>
      <c r="H352" s="185">
        <v>42200</v>
      </c>
      <c r="I352" s="63">
        <f aca="true" t="shared" si="30" ref="I352:I357">I351-H352</f>
        <v>-476300</v>
      </c>
      <c r="J352" s="147" t="s">
        <v>504</v>
      </c>
    </row>
    <row r="353" spans="2:10" ht="18" customHeight="1">
      <c r="B353" s="344"/>
      <c r="C353" s="47"/>
      <c r="D353" s="24"/>
      <c r="E353" s="193"/>
      <c r="F353" s="175" t="s">
        <v>534</v>
      </c>
      <c r="G353" s="24" t="s">
        <v>536</v>
      </c>
      <c r="H353" s="185">
        <v>80000</v>
      </c>
      <c r="I353" s="63">
        <f t="shared" si="30"/>
        <v>-556300</v>
      </c>
      <c r="J353" s="147" t="s">
        <v>504</v>
      </c>
    </row>
    <row r="354" spans="2:10" ht="18" customHeight="1">
      <c r="B354" s="344"/>
      <c r="C354" s="20"/>
      <c r="D354" s="21"/>
      <c r="E354" s="54"/>
      <c r="F354" s="175" t="s">
        <v>534</v>
      </c>
      <c r="G354" s="24" t="s">
        <v>538</v>
      </c>
      <c r="H354" s="185">
        <v>80000</v>
      </c>
      <c r="I354" s="63">
        <f t="shared" si="30"/>
        <v>-636300</v>
      </c>
      <c r="J354" s="147" t="s">
        <v>504</v>
      </c>
    </row>
    <row r="355" spans="2:10" ht="18" customHeight="1">
      <c r="B355" s="344"/>
      <c r="C355" s="47"/>
      <c r="D355" s="24"/>
      <c r="E355" s="25"/>
      <c r="F355" s="175" t="s">
        <v>544</v>
      </c>
      <c r="G355" s="18" t="s">
        <v>559</v>
      </c>
      <c r="H355" s="185">
        <v>84000</v>
      </c>
      <c r="I355" s="63">
        <f t="shared" si="30"/>
        <v>-720300</v>
      </c>
      <c r="J355" s="147" t="s">
        <v>504</v>
      </c>
    </row>
    <row r="356" spans="2:10" ht="18" customHeight="1">
      <c r="B356" s="344"/>
      <c r="C356" s="47"/>
      <c r="D356" s="24"/>
      <c r="E356" s="25"/>
      <c r="F356" s="17" t="s">
        <v>575</v>
      </c>
      <c r="G356" s="18" t="s">
        <v>579</v>
      </c>
      <c r="H356" s="185">
        <v>12000</v>
      </c>
      <c r="I356" s="63">
        <f t="shared" si="30"/>
        <v>-732300</v>
      </c>
      <c r="J356" s="147" t="s">
        <v>504</v>
      </c>
    </row>
    <row r="357" spans="2:10" ht="18" customHeight="1">
      <c r="B357" s="344"/>
      <c r="C357" s="47"/>
      <c r="D357" s="24"/>
      <c r="E357" s="25"/>
      <c r="F357" s="39" t="s">
        <v>580</v>
      </c>
      <c r="G357" s="40" t="s">
        <v>583</v>
      </c>
      <c r="H357" s="185">
        <v>43400</v>
      </c>
      <c r="I357" s="63">
        <f t="shared" si="30"/>
        <v>-775700</v>
      </c>
      <c r="J357" s="147" t="s">
        <v>504</v>
      </c>
    </row>
    <row r="358" spans="2:10" ht="18" customHeight="1">
      <c r="B358" s="344"/>
      <c r="C358" s="47"/>
      <c r="D358" s="24"/>
      <c r="E358" s="25"/>
      <c r="F358" s="17"/>
      <c r="G358" s="18" t="s">
        <v>594</v>
      </c>
      <c r="H358" s="188">
        <v>21000</v>
      </c>
      <c r="I358" s="138">
        <f>I357-H358</f>
        <v>-796700</v>
      </c>
      <c r="J358" s="97" t="str">
        <f>J357</f>
        <v>ok</v>
      </c>
    </row>
    <row r="359" spans="2:10" ht="18" customHeight="1">
      <c r="B359" s="344"/>
      <c r="C359" s="47"/>
      <c r="D359" s="24"/>
      <c r="E359" s="193"/>
      <c r="F359" s="17"/>
      <c r="G359" s="18"/>
      <c r="H359" s="188"/>
      <c r="I359" s="63"/>
      <c r="J359" s="147"/>
    </row>
    <row r="360" spans="2:10" ht="18" customHeight="1">
      <c r="B360" s="344"/>
      <c r="C360" s="47"/>
      <c r="D360" s="24"/>
      <c r="E360" s="25"/>
      <c r="F360" s="17"/>
      <c r="G360" s="18"/>
      <c r="H360" s="188"/>
      <c r="I360" s="63"/>
      <c r="J360" s="147"/>
    </row>
    <row r="361" spans="2:10" ht="18" customHeight="1">
      <c r="B361" s="344"/>
      <c r="C361" s="47"/>
      <c r="D361" s="24"/>
      <c r="E361" s="25"/>
      <c r="F361" s="17"/>
      <c r="G361" s="24"/>
      <c r="H361" s="188"/>
      <c r="I361" s="63"/>
      <c r="J361" s="147"/>
    </row>
    <row r="362" spans="2:10" ht="18" customHeight="1">
      <c r="B362" s="344"/>
      <c r="C362" s="47"/>
      <c r="D362" s="24"/>
      <c r="E362" s="25"/>
      <c r="F362" s="17"/>
      <c r="G362" s="24"/>
      <c r="H362" s="189"/>
      <c r="I362" s="63"/>
      <c r="J362" s="147"/>
    </row>
    <row r="363" spans="2:10" ht="18" customHeight="1">
      <c r="B363" s="344"/>
      <c r="C363" s="47"/>
      <c r="D363" s="24"/>
      <c r="E363" s="25"/>
      <c r="F363" s="17"/>
      <c r="G363" s="24"/>
      <c r="H363" s="188"/>
      <c r="I363" s="63"/>
      <c r="J363" s="147"/>
    </row>
    <row r="364" spans="2:10" ht="18" customHeight="1">
      <c r="B364" s="344"/>
      <c r="C364" s="47"/>
      <c r="D364" s="24"/>
      <c r="E364" s="193"/>
      <c r="F364" s="17"/>
      <c r="G364" s="18"/>
      <c r="H364" s="188"/>
      <c r="I364" s="63"/>
      <c r="J364" s="147"/>
    </row>
    <row r="365" spans="2:10" ht="18" customHeight="1">
      <c r="B365" s="344"/>
      <c r="C365" s="47"/>
      <c r="D365" s="24"/>
      <c r="E365" s="25"/>
      <c r="F365" s="20"/>
      <c r="G365" s="18"/>
      <c r="H365" s="188"/>
      <c r="I365" s="63"/>
      <c r="J365" s="147"/>
    </row>
    <row r="366" spans="2:10" ht="18" customHeight="1">
      <c r="B366" s="344"/>
      <c r="C366" s="47"/>
      <c r="D366" s="24"/>
      <c r="E366" s="25"/>
      <c r="F366" s="17"/>
      <c r="G366" s="18"/>
      <c r="H366" s="188"/>
      <c r="I366" s="63"/>
      <c r="J366" s="147"/>
    </row>
    <row r="367" spans="2:10" ht="18" customHeight="1">
      <c r="B367" s="344"/>
      <c r="C367" s="47"/>
      <c r="D367" s="24"/>
      <c r="E367" s="25"/>
      <c r="F367" s="17"/>
      <c r="G367" s="18"/>
      <c r="H367" s="188"/>
      <c r="I367" s="63"/>
      <c r="J367" s="147"/>
    </row>
    <row r="368" spans="2:10" ht="18" customHeight="1">
      <c r="B368" s="344"/>
      <c r="C368" s="47"/>
      <c r="D368" s="24"/>
      <c r="E368" s="25"/>
      <c r="F368" s="17"/>
      <c r="G368" s="18"/>
      <c r="H368" s="188"/>
      <c r="I368" s="63"/>
      <c r="J368" s="147"/>
    </row>
    <row r="369" spans="2:10" ht="18" customHeight="1">
      <c r="B369" s="344"/>
      <c r="C369" s="47"/>
      <c r="D369" s="24"/>
      <c r="E369" s="25"/>
      <c r="F369" s="17"/>
      <c r="G369" s="18"/>
      <c r="H369" s="188"/>
      <c r="I369" s="63"/>
      <c r="J369" s="147"/>
    </row>
    <row r="370" spans="2:10" ht="18" customHeight="1">
      <c r="B370" s="344"/>
      <c r="C370" s="47"/>
      <c r="D370" s="24"/>
      <c r="E370" s="25"/>
      <c r="F370" s="17"/>
      <c r="G370" s="18"/>
      <c r="H370" s="188"/>
      <c r="I370" s="63"/>
      <c r="J370" s="147"/>
    </row>
    <row r="371" spans="2:10" ht="18" customHeight="1">
      <c r="B371" s="344"/>
      <c r="C371" s="47"/>
      <c r="D371" s="24"/>
      <c r="E371" s="25"/>
      <c r="F371" s="175"/>
      <c r="G371" s="18"/>
      <c r="H371" s="188"/>
      <c r="I371" s="63"/>
      <c r="J371" s="147"/>
    </row>
    <row r="372" spans="2:10" ht="18" customHeight="1">
      <c r="B372" s="344"/>
      <c r="C372" s="47"/>
      <c r="D372" s="24"/>
      <c r="E372" s="25"/>
      <c r="F372" s="175"/>
      <c r="G372" s="18"/>
      <c r="H372" s="188"/>
      <c r="I372" s="63"/>
      <c r="J372" s="147"/>
    </row>
    <row r="373" spans="2:10" ht="18" customHeight="1">
      <c r="B373" s="344"/>
      <c r="C373" s="47"/>
      <c r="D373" s="24"/>
      <c r="E373" s="25"/>
      <c r="F373" s="17"/>
      <c r="G373" s="18"/>
      <c r="H373" s="188"/>
      <c r="I373" s="63"/>
      <c r="J373" s="147"/>
    </row>
    <row r="374" spans="2:10" ht="18" customHeight="1">
      <c r="B374" s="344"/>
      <c r="C374" s="47"/>
      <c r="D374" s="24"/>
      <c r="E374" s="25"/>
      <c r="F374" s="17"/>
      <c r="G374" s="24"/>
      <c r="H374" s="193"/>
      <c r="I374" s="63"/>
      <c r="J374" s="147"/>
    </row>
    <row r="375" spans="2:10" ht="18" customHeight="1">
      <c r="B375" s="344"/>
      <c r="C375" s="47"/>
      <c r="D375" s="24"/>
      <c r="E375" s="25"/>
      <c r="F375" s="17"/>
      <c r="G375" s="21"/>
      <c r="H375" s="186"/>
      <c r="I375" s="63"/>
      <c r="J375" s="147"/>
    </row>
    <row r="376" spans="2:10" ht="18" customHeight="1">
      <c r="B376" s="344"/>
      <c r="C376" s="110"/>
      <c r="D376" s="100"/>
      <c r="E376" s="204"/>
      <c r="F376" s="17"/>
      <c r="G376" s="18"/>
      <c r="H376" s="188"/>
      <c r="I376" s="63"/>
      <c r="J376" s="147"/>
    </row>
    <row r="377" spans="2:10" ht="18" customHeight="1">
      <c r="B377" s="345"/>
      <c r="C377" s="210"/>
      <c r="D377" s="210"/>
      <c r="E377" s="210"/>
      <c r="F377" s="211"/>
      <c r="G377" s="32"/>
      <c r="H377" s="241"/>
      <c r="I377" s="210"/>
      <c r="J377" s="210"/>
    </row>
    <row r="378" spans="2:10" ht="18" customHeight="1">
      <c r="B378" s="229"/>
      <c r="C378" s="223"/>
      <c r="D378" s="223"/>
      <c r="E378" s="223"/>
      <c r="F378" s="224"/>
      <c r="G378" s="242"/>
      <c r="H378" s="226"/>
      <c r="I378" s="223"/>
      <c r="J378" s="223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4" t="s">
        <v>5</v>
      </c>
      <c r="G379" s="12" t="s">
        <v>6</v>
      </c>
      <c r="H379" s="13" t="s">
        <v>7</v>
      </c>
      <c r="I379" s="35" t="s">
        <v>8</v>
      </c>
      <c r="J379" s="146" t="s">
        <v>9</v>
      </c>
    </row>
    <row r="380" spans="2:10" ht="18" customHeight="1">
      <c r="B380" s="348" t="s">
        <v>38</v>
      </c>
      <c r="C380" s="47" t="s">
        <v>79</v>
      </c>
      <c r="D380" s="24" t="s">
        <v>91</v>
      </c>
      <c r="E380" s="25">
        <v>4000</v>
      </c>
      <c r="F380" s="17" t="s">
        <v>79</v>
      </c>
      <c r="G380" s="18" t="s">
        <v>80</v>
      </c>
      <c r="H380" s="19">
        <v>3939</v>
      </c>
      <c r="I380" s="63">
        <v>522</v>
      </c>
      <c r="J380" s="147" t="s">
        <v>76</v>
      </c>
    </row>
    <row r="381" spans="2:10" ht="18" customHeight="1">
      <c r="B381" s="349"/>
      <c r="C381" s="47"/>
      <c r="D381" s="24"/>
      <c r="E381" s="25"/>
      <c r="F381" s="17" t="s">
        <v>81</v>
      </c>
      <c r="G381" s="18" t="s">
        <v>90</v>
      </c>
      <c r="H381" s="26">
        <v>50</v>
      </c>
      <c r="I381" s="63">
        <f>I380-H381+E381</f>
        <v>472</v>
      </c>
      <c r="J381" s="147" t="str">
        <f aca="true" t="shared" si="31" ref="J381:J389">J380</f>
        <v>ok</v>
      </c>
    </row>
    <row r="382" spans="2:10" ht="18" customHeight="1">
      <c r="B382" s="349"/>
      <c r="C382" s="47"/>
      <c r="D382" s="24"/>
      <c r="E382" s="25"/>
      <c r="F382" s="17"/>
      <c r="G382" s="18" t="s">
        <v>94</v>
      </c>
      <c r="H382" s="19">
        <v>10</v>
      </c>
      <c r="I382" s="63">
        <f>I381-H382+E382</f>
        <v>462</v>
      </c>
      <c r="J382" s="147" t="str">
        <f t="shared" si="31"/>
        <v>ok</v>
      </c>
    </row>
    <row r="383" spans="2:10" ht="18" customHeight="1">
      <c r="B383" s="349"/>
      <c r="C383" s="47"/>
      <c r="D383" s="24"/>
      <c r="E383" s="25"/>
      <c r="F383" s="17" t="s">
        <v>99</v>
      </c>
      <c r="G383" s="18" t="s">
        <v>100</v>
      </c>
      <c r="H383" s="19">
        <v>150</v>
      </c>
      <c r="I383" s="63">
        <f>I382-H383+E383</f>
        <v>312</v>
      </c>
      <c r="J383" s="147" t="str">
        <f t="shared" si="31"/>
        <v>ok</v>
      </c>
    </row>
    <row r="384" spans="2:10" ht="18" customHeight="1">
      <c r="B384" s="349"/>
      <c r="C384" s="47"/>
      <c r="D384" s="24"/>
      <c r="E384" s="25"/>
      <c r="F384" s="20" t="s">
        <v>132</v>
      </c>
      <c r="G384" s="18" t="s">
        <v>133</v>
      </c>
      <c r="H384" s="19">
        <v>10</v>
      </c>
      <c r="I384" s="63">
        <f>I383-H384+E384</f>
        <v>302</v>
      </c>
      <c r="J384" s="147" t="str">
        <f t="shared" si="31"/>
        <v>ok</v>
      </c>
    </row>
    <row r="385" spans="2:10" ht="18" customHeight="1">
      <c r="B385" s="349"/>
      <c r="C385" s="47"/>
      <c r="D385" s="24"/>
      <c r="E385" s="25"/>
      <c r="F385" s="17" t="s">
        <v>158</v>
      </c>
      <c r="G385" s="18" t="s">
        <v>159</v>
      </c>
      <c r="H385" s="19" t="s">
        <v>189</v>
      </c>
      <c r="I385" s="63">
        <f>I384*170</f>
        <v>51340</v>
      </c>
      <c r="J385" s="147" t="str">
        <f t="shared" si="31"/>
        <v>ok</v>
      </c>
    </row>
    <row r="386" spans="2:10" ht="18" customHeight="1">
      <c r="B386" s="349"/>
      <c r="C386" s="47"/>
      <c r="D386" s="24"/>
      <c r="E386" s="25"/>
      <c r="F386" s="17" t="s">
        <v>398</v>
      </c>
      <c r="G386" s="18" t="s">
        <v>401</v>
      </c>
      <c r="H386" s="189">
        <v>240000</v>
      </c>
      <c r="I386" s="63">
        <f>I385-H386</f>
        <v>-188660</v>
      </c>
      <c r="J386" s="147" t="str">
        <f t="shared" si="31"/>
        <v>ok</v>
      </c>
    </row>
    <row r="387" spans="2:10" ht="18" customHeight="1">
      <c r="B387" s="349"/>
      <c r="C387" s="47"/>
      <c r="D387" s="24"/>
      <c r="E387" s="25"/>
      <c r="F387" s="17" t="s">
        <v>428</v>
      </c>
      <c r="G387" s="18" t="s">
        <v>429</v>
      </c>
      <c r="H387" s="188">
        <v>5500</v>
      </c>
      <c r="I387" s="63">
        <f>I386-H387</f>
        <v>-194160</v>
      </c>
      <c r="J387" s="147" t="str">
        <f t="shared" si="31"/>
        <v>ok</v>
      </c>
    </row>
    <row r="388" spans="2:10" ht="18" customHeight="1">
      <c r="B388" s="349"/>
      <c r="C388" s="47"/>
      <c r="D388" s="24"/>
      <c r="E388" s="25"/>
      <c r="F388" s="17"/>
      <c r="G388" s="21" t="s">
        <v>430</v>
      </c>
      <c r="H388" s="188">
        <v>4300</v>
      </c>
      <c r="I388" s="63">
        <f>I387-H388</f>
        <v>-198460</v>
      </c>
      <c r="J388" s="147" t="str">
        <f t="shared" si="31"/>
        <v>ok</v>
      </c>
    </row>
    <row r="389" spans="2:10" ht="18" customHeight="1">
      <c r="B389" s="349"/>
      <c r="C389" s="47" t="s">
        <v>563</v>
      </c>
      <c r="D389" s="24" t="s">
        <v>512</v>
      </c>
      <c r="E389" s="25">
        <v>204760</v>
      </c>
      <c r="F389" s="17" t="s">
        <v>440</v>
      </c>
      <c r="G389" s="18" t="s">
        <v>444</v>
      </c>
      <c r="H389" s="188">
        <v>6300</v>
      </c>
      <c r="I389" s="63">
        <f>I388-H389+E389</f>
        <v>0</v>
      </c>
      <c r="J389" s="147" t="str">
        <f t="shared" si="31"/>
        <v>ok</v>
      </c>
    </row>
    <row r="390" spans="2:10" ht="18" customHeight="1">
      <c r="B390" s="349"/>
      <c r="C390" s="47"/>
      <c r="D390" s="24"/>
      <c r="E390" s="25"/>
      <c r="F390" s="17"/>
      <c r="G390" s="18" t="s">
        <v>594</v>
      </c>
      <c r="H390" s="188">
        <v>10500</v>
      </c>
      <c r="I390" s="138">
        <f>I389-H390</f>
        <v>-10500</v>
      </c>
      <c r="J390" s="97" t="str">
        <f>J389</f>
        <v>ok</v>
      </c>
    </row>
    <row r="391" spans="2:10" ht="18" customHeight="1">
      <c r="B391" s="349"/>
      <c r="C391" s="47"/>
      <c r="D391" s="24"/>
      <c r="E391" s="25"/>
      <c r="F391" s="39"/>
      <c r="G391" s="40"/>
      <c r="H391" s="82"/>
      <c r="I391" s="63"/>
      <c r="J391" s="147"/>
    </row>
    <row r="392" spans="2:10" ht="18" customHeight="1">
      <c r="B392" s="349"/>
      <c r="C392" s="47"/>
      <c r="D392" s="24"/>
      <c r="E392" s="25"/>
      <c r="F392" s="39"/>
      <c r="G392" s="40"/>
      <c r="H392" s="82"/>
      <c r="I392" s="63"/>
      <c r="J392" s="147"/>
    </row>
    <row r="393" spans="2:10" ht="18" customHeight="1">
      <c r="B393" s="349"/>
      <c r="C393" s="47"/>
      <c r="D393" s="24"/>
      <c r="E393" s="25"/>
      <c r="F393" s="39"/>
      <c r="G393" s="40"/>
      <c r="H393" s="82"/>
      <c r="I393" s="63"/>
      <c r="J393" s="147"/>
    </row>
    <row r="394" spans="2:10" ht="18" customHeight="1">
      <c r="B394" s="349"/>
      <c r="C394" s="47"/>
      <c r="D394" s="24"/>
      <c r="E394" s="25"/>
      <c r="F394" s="39"/>
      <c r="G394" s="40"/>
      <c r="H394" s="82"/>
      <c r="I394" s="63"/>
      <c r="J394" s="147"/>
    </row>
    <row r="395" spans="2:10" ht="18" customHeight="1">
      <c r="B395" s="349"/>
      <c r="C395" s="47"/>
      <c r="D395" s="24"/>
      <c r="E395" s="25"/>
      <c r="F395" s="39"/>
      <c r="G395" s="40"/>
      <c r="H395" s="82"/>
      <c r="I395" s="63"/>
      <c r="J395" s="147"/>
    </row>
    <row r="396" spans="2:10" ht="18" customHeight="1">
      <c r="B396" s="349"/>
      <c r="C396" s="47"/>
      <c r="D396" s="24"/>
      <c r="E396" s="25"/>
      <c r="F396" s="39"/>
      <c r="G396" s="40"/>
      <c r="H396" s="82"/>
      <c r="I396" s="63"/>
      <c r="J396" s="147"/>
    </row>
    <row r="397" spans="2:10" ht="18" customHeight="1">
      <c r="B397" s="349"/>
      <c r="C397" s="47"/>
      <c r="D397" s="24"/>
      <c r="E397" s="25"/>
      <c r="F397" s="39"/>
      <c r="G397" s="40"/>
      <c r="H397" s="82"/>
      <c r="I397" s="63"/>
      <c r="J397" s="147"/>
    </row>
    <row r="398" spans="2:10" ht="18" customHeight="1">
      <c r="B398" s="349"/>
      <c r="C398" s="47"/>
      <c r="D398" s="24"/>
      <c r="E398" s="25"/>
      <c r="F398" s="39"/>
      <c r="G398" s="40"/>
      <c r="H398" s="82"/>
      <c r="I398" s="63"/>
      <c r="J398" s="147"/>
    </row>
    <row r="399" spans="2:10" ht="18" customHeight="1">
      <c r="B399" s="349"/>
      <c r="C399" s="47"/>
      <c r="D399" s="24"/>
      <c r="E399" s="25"/>
      <c r="F399" s="17"/>
      <c r="G399" s="18"/>
      <c r="H399" s="19"/>
      <c r="I399" s="63"/>
      <c r="J399" s="147"/>
    </row>
    <row r="400" spans="2:10" ht="18" customHeight="1">
      <c r="B400" s="349"/>
      <c r="C400" s="47"/>
      <c r="D400" s="24"/>
      <c r="E400" s="25"/>
      <c r="F400" s="17"/>
      <c r="G400" s="18"/>
      <c r="H400" s="19"/>
      <c r="I400" s="63"/>
      <c r="J400" s="147"/>
    </row>
    <row r="401" spans="2:10" ht="18" customHeight="1">
      <c r="B401" s="349"/>
      <c r="C401" s="47"/>
      <c r="D401" s="24"/>
      <c r="E401" s="25"/>
      <c r="F401" s="20"/>
      <c r="G401" s="18"/>
      <c r="H401" s="19"/>
      <c r="I401" s="63"/>
      <c r="J401" s="147"/>
    </row>
    <row r="402" spans="2:10" ht="18" customHeight="1">
      <c r="B402" s="349"/>
      <c r="C402" s="47"/>
      <c r="D402" s="24"/>
      <c r="E402" s="25"/>
      <c r="F402" s="17"/>
      <c r="G402" s="18"/>
      <c r="H402" s="19"/>
      <c r="I402" s="63"/>
      <c r="J402" s="147"/>
    </row>
    <row r="403" spans="2:10" ht="18" customHeight="1">
      <c r="B403" s="349"/>
      <c r="C403" s="47"/>
      <c r="D403" s="24"/>
      <c r="E403" s="25"/>
      <c r="F403" s="17"/>
      <c r="G403" s="18"/>
      <c r="H403" s="19"/>
      <c r="I403" s="63"/>
      <c r="J403" s="147"/>
    </row>
    <row r="404" spans="2:10" ht="18" customHeight="1">
      <c r="B404" s="349"/>
      <c r="C404" s="47"/>
      <c r="D404" s="24"/>
      <c r="E404" s="25"/>
      <c r="F404" s="17"/>
      <c r="G404" s="18"/>
      <c r="H404" s="26"/>
      <c r="I404" s="63"/>
      <c r="J404" s="147"/>
    </row>
    <row r="405" spans="2:10" ht="18" customHeight="1">
      <c r="B405" s="349"/>
      <c r="C405" s="47"/>
      <c r="D405" s="24"/>
      <c r="E405" s="25"/>
      <c r="F405" s="17"/>
      <c r="G405" s="18"/>
      <c r="H405" s="19"/>
      <c r="I405" s="63"/>
      <c r="J405" s="147"/>
    </row>
    <row r="406" spans="2:10" ht="18" customHeight="1">
      <c r="B406" s="350"/>
      <c r="C406" s="210"/>
      <c r="D406" s="210"/>
      <c r="E406" s="210"/>
      <c r="F406" s="210"/>
      <c r="G406" s="210"/>
      <c r="H406" s="210"/>
      <c r="I406" s="210"/>
      <c r="J406" s="210"/>
    </row>
    <row r="407" spans="2:10" ht="18" customHeight="1">
      <c r="B407" s="168"/>
      <c r="D407" s="4"/>
      <c r="E407" s="5"/>
      <c r="G407" s="6"/>
      <c r="I407" s="169"/>
      <c r="J407" s="170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4" t="s">
        <v>5</v>
      </c>
      <c r="G408" s="12" t="s">
        <v>6</v>
      </c>
      <c r="H408" s="13" t="s">
        <v>7</v>
      </c>
      <c r="I408" s="76" t="s">
        <v>8</v>
      </c>
      <c r="J408" s="146" t="s">
        <v>9</v>
      </c>
    </row>
    <row r="409" spans="2:10" ht="18" customHeight="1">
      <c r="B409" s="340" t="s">
        <v>39</v>
      </c>
      <c r="C409" s="47"/>
      <c r="D409" s="24"/>
      <c r="E409" s="25"/>
      <c r="F409" s="75" t="s">
        <v>81</v>
      </c>
      <c r="G409" s="70" t="s">
        <v>90</v>
      </c>
      <c r="H409" s="27">
        <v>50</v>
      </c>
      <c r="I409" s="150">
        <v>1624</v>
      </c>
      <c r="J409" s="147" t="s">
        <v>10</v>
      </c>
    </row>
    <row r="410" spans="2:10" ht="18" customHeight="1">
      <c r="B410" s="341"/>
      <c r="C410" s="47"/>
      <c r="D410" s="24"/>
      <c r="E410" s="25"/>
      <c r="F410" s="75"/>
      <c r="G410" s="70" t="s">
        <v>94</v>
      </c>
      <c r="H410" s="27">
        <v>10</v>
      </c>
      <c r="I410" s="150">
        <f>I409-H410</f>
        <v>1614</v>
      </c>
      <c r="J410" s="147" t="s">
        <v>10</v>
      </c>
    </row>
    <row r="411" spans="2:10" ht="18" customHeight="1">
      <c r="B411" s="341"/>
      <c r="C411" s="47"/>
      <c r="D411" s="24"/>
      <c r="E411" s="25"/>
      <c r="F411" s="75" t="s">
        <v>106</v>
      </c>
      <c r="G411" s="70" t="s">
        <v>109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41"/>
      <c r="C412" s="47"/>
      <c r="D412" s="24"/>
      <c r="E412" s="25"/>
      <c r="F412" s="17" t="s">
        <v>141</v>
      </c>
      <c r="G412" s="18" t="s">
        <v>128</v>
      </c>
      <c r="H412" s="19">
        <v>250</v>
      </c>
      <c r="I412" s="63">
        <f>I411-H412</f>
        <v>1344</v>
      </c>
      <c r="J412" s="147" t="s">
        <v>10</v>
      </c>
    </row>
    <row r="413" spans="2:10" ht="18" customHeight="1">
      <c r="B413" s="341"/>
      <c r="C413" s="47"/>
      <c r="D413" s="24"/>
      <c r="E413" s="25"/>
      <c r="F413" s="17" t="s">
        <v>158</v>
      </c>
      <c r="G413" s="18" t="s">
        <v>159</v>
      </c>
      <c r="H413" s="19" t="s">
        <v>189</v>
      </c>
      <c r="I413" s="150">
        <f>I412*170</f>
        <v>228480</v>
      </c>
      <c r="J413" s="147" t="s">
        <v>10</v>
      </c>
    </row>
    <row r="414" spans="2:10" ht="18" customHeight="1">
      <c r="B414" s="341"/>
      <c r="C414" s="47"/>
      <c r="D414" s="24"/>
      <c r="E414" s="25"/>
      <c r="F414" s="17" t="s">
        <v>442</v>
      </c>
      <c r="G414" s="18" t="s">
        <v>445</v>
      </c>
      <c r="H414" s="188">
        <v>80000</v>
      </c>
      <c r="I414" s="80">
        <f aca="true" t="shared" si="32" ref="I414:I419">I413-H414</f>
        <v>148480</v>
      </c>
      <c r="J414" s="147" t="s">
        <v>10</v>
      </c>
    </row>
    <row r="415" spans="2:10" ht="18" customHeight="1">
      <c r="B415" s="341"/>
      <c r="C415" s="47"/>
      <c r="D415" s="24"/>
      <c r="E415" s="25"/>
      <c r="F415" s="17" t="s">
        <v>524</v>
      </c>
      <c r="G415" s="18" t="s">
        <v>531</v>
      </c>
      <c r="H415" s="185">
        <v>21500</v>
      </c>
      <c r="I415" s="80">
        <f t="shared" si="32"/>
        <v>126980</v>
      </c>
      <c r="J415" s="147" t="s">
        <v>10</v>
      </c>
    </row>
    <row r="416" spans="2:10" ht="18" customHeight="1">
      <c r="B416" s="341"/>
      <c r="C416" s="20"/>
      <c r="D416" s="21"/>
      <c r="E416" s="54"/>
      <c r="F416" s="175"/>
      <c r="G416" s="18" t="s">
        <v>594</v>
      </c>
      <c r="H416" s="188">
        <v>21000</v>
      </c>
      <c r="I416" s="138">
        <f t="shared" si="32"/>
        <v>105980</v>
      </c>
      <c r="J416" s="97" t="str">
        <f aca="true" t="shared" si="33" ref="J416:J427">J415</f>
        <v>ok</v>
      </c>
    </row>
    <row r="417" spans="2:10" ht="18" customHeight="1">
      <c r="B417" s="341"/>
      <c r="C417" s="20"/>
      <c r="D417" s="21"/>
      <c r="E417" s="54"/>
      <c r="F417" s="325" t="s">
        <v>614</v>
      </c>
      <c r="G417" s="18" t="s">
        <v>615</v>
      </c>
      <c r="H417" s="188">
        <v>136000</v>
      </c>
      <c r="I417" s="138">
        <f t="shared" si="32"/>
        <v>-30020</v>
      </c>
      <c r="J417" s="97" t="str">
        <f t="shared" si="33"/>
        <v>ok</v>
      </c>
    </row>
    <row r="418" spans="2:10" ht="18" customHeight="1">
      <c r="B418" s="341"/>
      <c r="C418" s="20"/>
      <c r="D418" s="21"/>
      <c r="E418" s="54"/>
      <c r="F418" s="17" t="s">
        <v>637</v>
      </c>
      <c r="G418" s="18" t="s">
        <v>635</v>
      </c>
      <c r="H418" s="188">
        <v>138640</v>
      </c>
      <c r="I418" s="138">
        <f t="shared" si="32"/>
        <v>-168660</v>
      </c>
      <c r="J418" s="97" t="str">
        <f t="shared" si="33"/>
        <v>ok</v>
      </c>
    </row>
    <row r="419" spans="2:11" ht="18" customHeight="1">
      <c r="B419" s="341"/>
      <c r="C419" s="20"/>
      <c r="D419" s="21"/>
      <c r="E419" s="54"/>
      <c r="F419" s="17"/>
      <c r="G419" s="18" t="s">
        <v>636</v>
      </c>
      <c r="H419" s="188">
        <v>150000</v>
      </c>
      <c r="I419" s="138">
        <f t="shared" si="32"/>
        <v>-318660</v>
      </c>
      <c r="J419" s="97" t="str">
        <f t="shared" si="33"/>
        <v>ok</v>
      </c>
      <c r="K419" s="81"/>
    </row>
    <row r="420" spans="2:10" s="81" customFormat="1" ht="18" customHeight="1">
      <c r="B420" s="341"/>
      <c r="C420" s="47"/>
      <c r="D420" s="24"/>
      <c r="E420" s="25"/>
      <c r="F420" s="17" t="s">
        <v>664</v>
      </c>
      <c r="G420" s="18" t="s">
        <v>663</v>
      </c>
      <c r="H420" s="188">
        <v>6000</v>
      </c>
      <c r="I420" s="138">
        <f aca="true" t="shared" si="34" ref="I420:I425">I419-H420</f>
        <v>-324660</v>
      </c>
      <c r="J420" s="97" t="str">
        <f t="shared" si="33"/>
        <v>ok</v>
      </c>
    </row>
    <row r="421" spans="2:11" s="81" customFormat="1" ht="18" customHeight="1">
      <c r="B421" s="341"/>
      <c r="C421" s="47"/>
      <c r="D421" s="24"/>
      <c r="E421" s="25"/>
      <c r="F421" s="175" t="s">
        <v>665</v>
      </c>
      <c r="G421" s="18" t="s">
        <v>666</v>
      </c>
      <c r="H421" s="188">
        <v>100000</v>
      </c>
      <c r="I421" s="138">
        <f t="shared" si="34"/>
        <v>-424660</v>
      </c>
      <c r="J421" s="97" t="str">
        <f t="shared" si="33"/>
        <v>ok</v>
      </c>
      <c r="K421"/>
    </row>
    <row r="422" spans="2:11" s="81" customFormat="1" ht="18" customHeight="1">
      <c r="B422" s="341"/>
      <c r="C422" s="47"/>
      <c r="D422" s="24"/>
      <c r="E422" s="25"/>
      <c r="F422" s="17" t="s">
        <v>667</v>
      </c>
      <c r="G422" s="18" t="s">
        <v>668</v>
      </c>
      <c r="H422" s="188">
        <v>145000</v>
      </c>
      <c r="I422" s="138">
        <f t="shared" si="34"/>
        <v>-569660</v>
      </c>
      <c r="J422" s="97" t="str">
        <f t="shared" si="33"/>
        <v>ok</v>
      </c>
      <c r="K422"/>
    </row>
    <row r="423" spans="2:11" s="81" customFormat="1" ht="18" customHeight="1">
      <c r="B423" s="341"/>
      <c r="C423" s="47"/>
      <c r="D423" s="24"/>
      <c r="E423" s="25"/>
      <c r="F423" s="17"/>
      <c r="G423" s="18" t="s">
        <v>670</v>
      </c>
      <c r="H423" s="188">
        <v>145000</v>
      </c>
      <c r="I423" s="138">
        <f t="shared" si="34"/>
        <v>-714660</v>
      </c>
      <c r="J423" s="97" t="str">
        <f t="shared" si="33"/>
        <v>ok</v>
      </c>
      <c r="K423"/>
    </row>
    <row r="424" spans="2:10" ht="18" customHeight="1">
      <c r="B424" s="341"/>
      <c r="C424" s="20"/>
      <c r="D424" s="21"/>
      <c r="E424" s="54"/>
      <c r="F424" s="20"/>
      <c r="G424" s="18" t="s">
        <v>672</v>
      </c>
      <c r="H424" s="188">
        <v>145000</v>
      </c>
      <c r="I424" s="138">
        <f t="shared" si="34"/>
        <v>-859660</v>
      </c>
      <c r="J424" s="97" t="str">
        <f t="shared" si="33"/>
        <v>ok</v>
      </c>
    </row>
    <row r="425" spans="2:10" ht="18" customHeight="1">
      <c r="B425" s="341"/>
      <c r="C425" s="20"/>
      <c r="D425" s="21"/>
      <c r="E425" s="54"/>
      <c r="F425" s="175"/>
      <c r="G425" s="18" t="s">
        <v>673</v>
      </c>
      <c r="H425" s="188">
        <v>90000</v>
      </c>
      <c r="I425" s="138">
        <f t="shared" si="34"/>
        <v>-949660</v>
      </c>
      <c r="J425" s="97" t="str">
        <f t="shared" si="33"/>
        <v>ok</v>
      </c>
    </row>
    <row r="426" spans="2:10" ht="18" customHeight="1">
      <c r="B426" s="341"/>
      <c r="C426" s="20" t="s">
        <v>683</v>
      </c>
      <c r="D426" s="21" t="s">
        <v>512</v>
      </c>
      <c r="E426" s="16">
        <v>300000</v>
      </c>
      <c r="F426" s="17"/>
      <c r="G426" s="18" t="s">
        <v>674</v>
      </c>
      <c r="H426" s="188">
        <v>5100</v>
      </c>
      <c r="I426" s="138">
        <f>I425-H426+E426</f>
        <v>-654760</v>
      </c>
      <c r="J426" s="97" t="str">
        <f t="shared" si="33"/>
        <v>ok</v>
      </c>
    </row>
    <row r="427" spans="2:10" ht="18" customHeight="1">
      <c r="B427" s="341"/>
      <c r="C427" s="47" t="s">
        <v>698</v>
      </c>
      <c r="D427" s="21" t="s">
        <v>512</v>
      </c>
      <c r="E427" s="16">
        <v>700000</v>
      </c>
      <c r="F427" s="177"/>
      <c r="G427" s="40" t="s">
        <v>694</v>
      </c>
      <c r="H427" s="188">
        <v>36330</v>
      </c>
      <c r="I427" s="138">
        <f>I426-H427+E427</f>
        <v>8910</v>
      </c>
      <c r="J427" s="97" t="str">
        <f t="shared" si="33"/>
        <v>ok</v>
      </c>
    </row>
    <row r="428" spans="2:10" ht="18" customHeight="1">
      <c r="B428" s="341"/>
      <c r="C428" s="47"/>
      <c r="D428" s="24"/>
      <c r="E428" s="25"/>
      <c r="F428" s="175"/>
      <c r="G428" s="70"/>
      <c r="H428" s="71"/>
      <c r="I428" s="150"/>
      <c r="J428" s="147"/>
    </row>
    <row r="429" spans="2:10" ht="18" customHeight="1">
      <c r="B429" s="341"/>
      <c r="C429" s="47"/>
      <c r="D429" s="24"/>
      <c r="E429" s="25"/>
      <c r="F429" s="175"/>
      <c r="G429" s="70"/>
      <c r="H429" s="71"/>
      <c r="I429" s="150"/>
      <c r="J429" s="147"/>
    </row>
    <row r="430" spans="2:10" ht="18" customHeight="1">
      <c r="B430" s="341"/>
      <c r="C430" s="47"/>
      <c r="D430" s="24"/>
      <c r="E430" s="25"/>
      <c r="F430" s="17"/>
      <c r="G430" s="18"/>
      <c r="H430" s="19"/>
      <c r="I430" s="150"/>
      <c r="J430" s="147"/>
    </row>
    <row r="431" spans="2:10" ht="18" customHeight="1">
      <c r="B431" s="341"/>
      <c r="C431" s="47"/>
      <c r="D431" s="24"/>
      <c r="E431" s="25"/>
      <c r="F431" s="17"/>
      <c r="G431" s="18"/>
      <c r="H431" s="19"/>
      <c r="I431" s="150"/>
      <c r="J431" s="147"/>
    </row>
    <row r="432" spans="2:10" ht="18" customHeight="1">
      <c r="B432" s="341"/>
      <c r="C432" s="47"/>
      <c r="D432" s="24"/>
      <c r="E432" s="25"/>
      <c r="F432" s="17"/>
      <c r="G432" s="18"/>
      <c r="H432" s="19"/>
      <c r="I432" s="150"/>
      <c r="J432" s="147"/>
    </row>
    <row r="433" spans="2:10" ht="18" customHeight="1">
      <c r="B433" s="341"/>
      <c r="C433" s="47"/>
      <c r="D433" s="24"/>
      <c r="E433" s="25"/>
      <c r="F433" s="75"/>
      <c r="G433" s="70"/>
      <c r="H433" s="27"/>
      <c r="I433" s="150"/>
      <c r="J433" s="147"/>
    </row>
    <row r="434" spans="2:10" ht="18" customHeight="1">
      <c r="B434" s="341"/>
      <c r="C434" s="47"/>
      <c r="D434" s="24"/>
      <c r="E434" s="25"/>
      <c r="F434" s="75"/>
      <c r="G434" s="70"/>
      <c r="H434" s="27"/>
      <c r="I434" s="150"/>
      <c r="J434" s="147"/>
    </row>
    <row r="435" spans="2:10" ht="18" customHeight="1">
      <c r="B435" s="342"/>
      <c r="C435" s="210"/>
      <c r="D435" s="210"/>
      <c r="E435" s="210"/>
      <c r="F435" s="210"/>
      <c r="G435" s="210"/>
      <c r="H435" s="210"/>
      <c r="I435" s="210"/>
      <c r="J435" s="210"/>
    </row>
    <row r="436" spans="4:9" ht="18" customHeight="1">
      <c r="D436" s="4"/>
      <c r="E436" s="143"/>
      <c r="H436" s="130"/>
      <c r="I436" s="145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4" t="s">
        <v>5</v>
      </c>
      <c r="G437" s="12" t="s">
        <v>6</v>
      </c>
      <c r="H437" s="13" t="s">
        <v>7</v>
      </c>
      <c r="I437" s="76" t="s">
        <v>8</v>
      </c>
      <c r="J437" s="146" t="s">
        <v>9</v>
      </c>
    </row>
    <row r="438" spans="2:10" ht="18" customHeight="1">
      <c r="B438" s="340" t="s">
        <v>40</v>
      </c>
      <c r="C438" s="47"/>
      <c r="D438" s="24"/>
      <c r="E438" s="25"/>
      <c r="F438" s="175" t="s">
        <v>12</v>
      </c>
      <c r="G438" s="92" t="s">
        <v>41</v>
      </c>
      <c r="H438" s="93">
        <v>1700</v>
      </c>
      <c r="I438" s="94">
        <v>4114</v>
      </c>
      <c r="J438" s="59" t="s">
        <v>10</v>
      </c>
    </row>
    <row r="439" spans="2:10" ht="18" customHeight="1">
      <c r="B439" s="341"/>
      <c r="C439" s="47"/>
      <c r="D439" s="24"/>
      <c r="E439" s="25"/>
      <c r="F439" s="17"/>
      <c r="G439" s="148" t="s">
        <v>42</v>
      </c>
      <c r="H439" s="149">
        <v>15</v>
      </c>
      <c r="I439" s="150">
        <f aca="true" t="shared" si="35" ref="I439:I445">I438-H439</f>
        <v>4099</v>
      </c>
      <c r="J439" s="147" t="str">
        <f>J438</f>
        <v>ok</v>
      </c>
    </row>
    <row r="440" spans="2:10" ht="18" customHeight="1">
      <c r="B440" s="341"/>
      <c r="C440" s="47"/>
      <c r="D440" s="24"/>
      <c r="E440" s="25"/>
      <c r="F440" s="175" t="s">
        <v>13</v>
      </c>
      <c r="G440" s="18" t="s">
        <v>43</v>
      </c>
      <c r="H440" s="19">
        <v>160</v>
      </c>
      <c r="I440" s="150">
        <f t="shared" si="35"/>
        <v>3939</v>
      </c>
      <c r="J440" s="147" t="str">
        <f>J439</f>
        <v>ok</v>
      </c>
    </row>
    <row r="441" spans="2:10" ht="18" customHeight="1">
      <c r="B441" s="341"/>
      <c r="C441" s="47"/>
      <c r="D441" s="24"/>
      <c r="E441" s="25"/>
      <c r="F441" s="23"/>
      <c r="G441" s="18" t="s">
        <v>44</v>
      </c>
      <c r="H441" s="19">
        <v>200</v>
      </c>
      <c r="I441" s="150">
        <f t="shared" si="35"/>
        <v>3739</v>
      </c>
      <c r="J441" s="147" t="str">
        <f aca="true" t="shared" si="36" ref="J441:J461">J440</f>
        <v>ok</v>
      </c>
    </row>
    <row r="442" spans="2:10" ht="18" customHeight="1">
      <c r="B442" s="341"/>
      <c r="C442" s="20"/>
      <c r="D442" s="21"/>
      <c r="E442" s="16"/>
      <c r="F442" s="175" t="s">
        <v>14</v>
      </c>
      <c r="G442" s="18" t="s">
        <v>45</v>
      </c>
      <c r="H442" s="19">
        <v>30</v>
      </c>
      <c r="I442" s="150">
        <f t="shared" si="35"/>
        <v>3709</v>
      </c>
      <c r="J442" s="147" t="str">
        <f t="shared" si="36"/>
        <v>ok</v>
      </c>
    </row>
    <row r="443" spans="2:10" ht="18" customHeight="1">
      <c r="B443" s="341"/>
      <c r="C443" s="20"/>
      <c r="D443" s="21"/>
      <c r="E443" s="54"/>
      <c r="F443" s="175"/>
      <c r="G443" s="18" t="s">
        <v>89</v>
      </c>
      <c r="H443" s="19">
        <v>50</v>
      </c>
      <c r="I443" s="150">
        <f t="shared" si="35"/>
        <v>3659</v>
      </c>
      <c r="J443" s="147" t="str">
        <f t="shared" si="36"/>
        <v>ok</v>
      </c>
    </row>
    <row r="444" spans="2:10" ht="18" customHeight="1">
      <c r="B444" s="341"/>
      <c r="C444" s="20"/>
      <c r="D444" s="21"/>
      <c r="E444" s="54"/>
      <c r="F444" s="175" t="s">
        <v>15</v>
      </c>
      <c r="G444" s="18" t="s">
        <v>16</v>
      </c>
      <c r="H444" s="19">
        <f>60+157+54+106</f>
        <v>377</v>
      </c>
      <c r="I444" s="150">
        <f t="shared" si="35"/>
        <v>3282</v>
      </c>
      <c r="J444" s="147" t="str">
        <f t="shared" si="36"/>
        <v>ok</v>
      </c>
    </row>
    <row r="445" spans="2:10" ht="18" customHeight="1">
      <c r="B445" s="341"/>
      <c r="C445" s="20"/>
      <c r="D445" s="21"/>
      <c r="E445" s="54"/>
      <c r="F445" s="17" t="s">
        <v>81</v>
      </c>
      <c r="G445" s="18" t="s">
        <v>90</v>
      </c>
      <c r="H445" s="19">
        <v>50</v>
      </c>
      <c r="I445" s="150">
        <f t="shared" si="35"/>
        <v>3232</v>
      </c>
      <c r="J445" s="147" t="str">
        <f t="shared" si="36"/>
        <v>ok</v>
      </c>
    </row>
    <row r="446" spans="2:11" ht="18" customHeight="1">
      <c r="B446" s="341"/>
      <c r="C446" s="20"/>
      <c r="D446" s="21"/>
      <c r="E446" s="54"/>
      <c r="F446" s="17" t="s">
        <v>158</v>
      </c>
      <c r="G446" s="18" t="s">
        <v>159</v>
      </c>
      <c r="H446" s="19" t="s">
        <v>189</v>
      </c>
      <c r="I446" s="150">
        <f>I445*170</f>
        <v>549440</v>
      </c>
      <c r="J446" s="147" t="str">
        <f t="shared" si="36"/>
        <v>ok</v>
      </c>
      <c r="K446" s="81"/>
    </row>
    <row r="447" spans="2:10" s="81" customFormat="1" ht="18" customHeight="1">
      <c r="B447" s="341"/>
      <c r="C447" s="20"/>
      <c r="D447" s="21"/>
      <c r="E447" s="54"/>
      <c r="F447" s="17" t="s">
        <v>404</v>
      </c>
      <c r="G447" s="18" t="s">
        <v>406</v>
      </c>
      <c r="H447" s="188">
        <v>17100</v>
      </c>
      <c r="I447" s="150">
        <f aca="true" t="shared" si="37" ref="I447:I452">I446-H447</f>
        <v>532340</v>
      </c>
      <c r="J447" s="147" t="str">
        <f t="shared" si="36"/>
        <v>ok</v>
      </c>
    </row>
    <row r="448" spans="2:11" s="81" customFormat="1" ht="18" customHeight="1">
      <c r="B448" s="341"/>
      <c r="C448" s="20"/>
      <c r="D448" s="21"/>
      <c r="E448" s="54"/>
      <c r="F448" s="17" t="s">
        <v>419</v>
      </c>
      <c r="G448" s="18" t="s">
        <v>420</v>
      </c>
      <c r="H448" s="188">
        <v>27500</v>
      </c>
      <c r="I448" s="150">
        <f t="shared" si="37"/>
        <v>504840</v>
      </c>
      <c r="J448" s="147" t="str">
        <f t="shared" si="36"/>
        <v>ok</v>
      </c>
      <c r="K448"/>
    </row>
    <row r="449" spans="2:11" s="81" customFormat="1" ht="18" customHeight="1">
      <c r="B449" s="341"/>
      <c r="C449" s="47"/>
      <c r="D449" s="24"/>
      <c r="E449" s="25"/>
      <c r="F449" s="17" t="s">
        <v>442</v>
      </c>
      <c r="G449" s="18" t="s">
        <v>443</v>
      </c>
      <c r="H449" s="188">
        <v>13000</v>
      </c>
      <c r="I449" s="150">
        <f t="shared" si="37"/>
        <v>491840</v>
      </c>
      <c r="J449" s="147" t="str">
        <f t="shared" si="36"/>
        <v>ok</v>
      </c>
      <c r="K449"/>
    </row>
    <row r="450" spans="2:11" s="81" customFormat="1" ht="18" customHeight="1">
      <c r="B450" s="341"/>
      <c r="C450" s="47"/>
      <c r="D450" s="24"/>
      <c r="E450" s="25"/>
      <c r="F450" s="17" t="s">
        <v>442</v>
      </c>
      <c r="G450" s="18" t="s">
        <v>446</v>
      </c>
      <c r="H450" s="188">
        <v>68000</v>
      </c>
      <c r="I450" s="63">
        <f t="shared" si="37"/>
        <v>423840</v>
      </c>
      <c r="J450" s="147" t="str">
        <f t="shared" si="36"/>
        <v>ok</v>
      </c>
      <c r="K450"/>
    </row>
    <row r="451" spans="2:10" ht="18" customHeight="1">
      <c r="B451" s="341"/>
      <c r="C451" s="47"/>
      <c r="D451" s="24"/>
      <c r="E451" s="25"/>
      <c r="F451" s="17" t="s">
        <v>448</v>
      </c>
      <c r="G451" s="24" t="s">
        <v>447</v>
      </c>
      <c r="H451" s="193">
        <v>35000</v>
      </c>
      <c r="I451" s="63">
        <f t="shared" si="37"/>
        <v>388840</v>
      </c>
      <c r="J451" s="147" t="str">
        <f t="shared" si="36"/>
        <v>ok</v>
      </c>
    </row>
    <row r="452" spans="2:10" ht="18" customHeight="1">
      <c r="B452" s="341"/>
      <c r="C452" s="47"/>
      <c r="D452" s="24"/>
      <c r="E452" s="25"/>
      <c r="F452" s="17" t="s">
        <v>455</v>
      </c>
      <c r="G452" s="21" t="s">
        <v>454</v>
      </c>
      <c r="H452" s="186">
        <v>60000</v>
      </c>
      <c r="I452" s="63">
        <f t="shared" si="37"/>
        <v>328840</v>
      </c>
      <c r="J452" s="147" t="str">
        <f t="shared" si="36"/>
        <v>ok</v>
      </c>
    </row>
    <row r="453" spans="2:10" ht="18" customHeight="1">
      <c r="B453" s="341"/>
      <c r="C453" s="20"/>
      <c r="D453" s="21"/>
      <c r="E453" s="54"/>
      <c r="F453" s="17" t="s">
        <v>466</v>
      </c>
      <c r="G453" s="18" t="s">
        <v>471</v>
      </c>
      <c r="H453" s="188">
        <v>92000</v>
      </c>
      <c r="I453" s="63">
        <f aca="true" t="shared" si="38" ref="I453:I459">I452-H453</f>
        <v>236840</v>
      </c>
      <c r="J453" s="147" t="str">
        <f t="shared" si="36"/>
        <v>ok</v>
      </c>
    </row>
    <row r="454" spans="2:10" ht="18" customHeight="1">
      <c r="B454" s="341"/>
      <c r="C454" s="20"/>
      <c r="D454" s="21"/>
      <c r="E454" s="54"/>
      <c r="F454" s="17" t="s">
        <v>498</v>
      </c>
      <c r="G454" s="18" t="s">
        <v>499</v>
      </c>
      <c r="H454" s="188">
        <v>59600</v>
      </c>
      <c r="I454" s="63">
        <f t="shared" si="38"/>
        <v>177240</v>
      </c>
      <c r="J454" s="147" t="str">
        <f t="shared" si="36"/>
        <v>ok</v>
      </c>
    </row>
    <row r="455" spans="2:10" ht="18" customHeight="1">
      <c r="B455" s="341"/>
      <c r="C455" s="47"/>
      <c r="D455" s="24"/>
      <c r="E455" s="25"/>
      <c r="F455" s="17" t="s">
        <v>502</v>
      </c>
      <c r="G455" s="18" t="s">
        <v>503</v>
      </c>
      <c r="H455" s="185">
        <v>30000</v>
      </c>
      <c r="I455" s="63">
        <f t="shared" si="38"/>
        <v>147240</v>
      </c>
      <c r="J455" s="147" t="str">
        <f t="shared" si="36"/>
        <v>ok</v>
      </c>
    </row>
    <row r="456" spans="2:10" ht="18" customHeight="1">
      <c r="B456" s="341"/>
      <c r="C456" s="47"/>
      <c r="D456" s="24"/>
      <c r="E456" s="25"/>
      <c r="F456" s="175" t="s">
        <v>502</v>
      </c>
      <c r="G456" s="18" t="s">
        <v>509</v>
      </c>
      <c r="H456" s="188">
        <v>66000</v>
      </c>
      <c r="I456" s="63">
        <f t="shared" si="38"/>
        <v>81240</v>
      </c>
      <c r="J456" s="147" t="str">
        <f t="shared" si="36"/>
        <v>ok</v>
      </c>
    </row>
    <row r="457" spans="2:10" ht="18" customHeight="1">
      <c r="B457" s="341"/>
      <c r="C457" s="47"/>
      <c r="D457" s="24"/>
      <c r="E457" s="25"/>
      <c r="F457" s="17" t="s">
        <v>524</v>
      </c>
      <c r="G457" s="18" t="s">
        <v>530</v>
      </c>
      <c r="H457" s="185">
        <v>65000</v>
      </c>
      <c r="I457" s="63">
        <f t="shared" si="38"/>
        <v>16240</v>
      </c>
      <c r="J457" s="147" t="str">
        <f t="shared" si="36"/>
        <v>ok</v>
      </c>
    </row>
    <row r="458" spans="2:10" ht="18" customHeight="1">
      <c r="B458" s="341"/>
      <c r="C458" s="47"/>
      <c r="D458" s="24"/>
      <c r="E458" s="25"/>
      <c r="F458" s="175" t="s">
        <v>544</v>
      </c>
      <c r="G458" s="18" t="s">
        <v>559</v>
      </c>
      <c r="H458" s="185">
        <v>65000</v>
      </c>
      <c r="I458" s="63">
        <f t="shared" si="38"/>
        <v>-48760</v>
      </c>
      <c r="J458" s="147" t="str">
        <f t="shared" si="36"/>
        <v>ok</v>
      </c>
    </row>
    <row r="459" spans="2:10" ht="18" customHeight="1">
      <c r="B459" s="341"/>
      <c r="C459" s="47"/>
      <c r="D459" s="24"/>
      <c r="E459" s="25"/>
      <c r="F459" s="17" t="s">
        <v>544</v>
      </c>
      <c r="G459" s="18" t="s">
        <v>560</v>
      </c>
      <c r="H459" s="185">
        <v>34800</v>
      </c>
      <c r="I459" s="63">
        <f t="shared" si="38"/>
        <v>-83560</v>
      </c>
      <c r="J459" s="147" t="str">
        <f t="shared" si="36"/>
        <v>ok</v>
      </c>
    </row>
    <row r="460" spans="2:10" ht="18" customHeight="1">
      <c r="B460" s="341"/>
      <c r="C460" s="47"/>
      <c r="D460" s="24"/>
      <c r="E460" s="25"/>
      <c r="F460" s="17" t="s">
        <v>575</v>
      </c>
      <c r="G460" s="18" t="s">
        <v>579</v>
      </c>
      <c r="H460" s="185">
        <v>12000</v>
      </c>
      <c r="I460" s="63">
        <f>I459-H460</f>
        <v>-95560</v>
      </c>
      <c r="J460" s="147" t="str">
        <f t="shared" si="36"/>
        <v>ok</v>
      </c>
    </row>
    <row r="461" spans="2:10" ht="18" customHeight="1">
      <c r="B461" s="341"/>
      <c r="C461" s="47"/>
      <c r="D461" s="24"/>
      <c r="E461" s="25"/>
      <c r="F461" s="17" t="s">
        <v>580</v>
      </c>
      <c r="G461" s="18" t="s">
        <v>581</v>
      </c>
      <c r="H461" s="185">
        <v>70200</v>
      </c>
      <c r="I461" s="63">
        <f>I460-H461</f>
        <v>-165760</v>
      </c>
      <c r="J461" s="147" t="str">
        <f t="shared" si="36"/>
        <v>ok</v>
      </c>
    </row>
    <row r="462" spans="2:10" ht="18" customHeight="1">
      <c r="B462" s="341"/>
      <c r="C462" s="47"/>
      <c r="D462" s="24"/>
      <c r="E462" s="25"/>
      <c r="F462" s="75"/>
      <c r="G462" s="18" t="s">
        <v>594</v>
      </c>
      <c r="H462" s="188">
        <v>21000</v>
      </c>
      <c r="I462" s="138">
        <f>I461-H462</f>
        <v>-186760</v>
      </c>
      <c r="J462" s="97" t="str">
        <f>J461</f>
        <v>ok</v>
      </c>
    </row>
    <row r="463" spans="2:10" ht="18" customHeight="1">
      <c r="B463" s="341"/>
      <c r="C463" s="47"/>
      <c r="D463" s="24"/>
      <c r="E463" s="25"/>
      <c r="F463" s="17" t="s">
        <v>706</v>
      </c>
      <c r="G463" s="18" t="s">
        <v>709</v>
      </c>
      <c r="H463" s="188">
        <v>35000</v>
      </c>
      <c r="I463" s="138">
        <f>I462-H463</f>
        <v>-221760</v>
      </c>
      <c r="J463" s="97" t="str">
        <f>J462</f>
        <v>ok</v>
      </c>
    </row>
    <row r="464" spans="2:10" ht="18" customHeight="1">
      <c r="B464" s="342"/>
      <c r="C464" s="210"/>
      <c r="D464" s="210"/>
      <c r="E464" s="210"/>
      <c r="F464" s="210"/>
      <c r="G464" s="210"/>
      <c r="H464" s="210"/>
      <c r="I464" s="210"/>
      <c r="J464" s="210"/>
    </row>
    <row r="465" spans="4:9" ht="18" customHeight="1">
      <c r="D465" s="4"/>
      <c r="E465" s="143"/>
      <c r="H465" s="130"/>
      <c r="I465" s="145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4" t="s">
        <v>5</v>
      </c>
      <c r="G466" s="12" t="s">
        <v>6</v>
      </c>
      <c r="H466" s="13" t="s">
        <v>7</v>
      </c>
      <c r="I466" s="76" t="s">
        <v>8</v>
      </c>
      <c r="J466" s="146" t="s">
        <v>9</v>
      </c>
    </row>
    <row r="467" spans="2:10" ht="18" customHeight="1">
      <c r="B467" s="340" t="s">
        <v>417</v>
      </c>
      <c r="C467" s="47"/>
      <c r="D467" s="24"/>
      <c r="E467" s="25"/>
      <c r="F467" s="175" t="s">
        <v>412</v>
      </c>
      <c r="G467" s="92" t="s">
        <v>418</v>
      </c>
      <c r="H467" s="188">
        <v>27500</v>
      </c>
      <c r="I467" s="150">
        <f>-H467</f>
        <v>-27500</v>
      </c>
      <c r="J467" s="59" t="s">
        <v>10</v>
      </c>
    </row>
    <row r="468" spans="2:10" ht="18" customHeight="1">
      <c r="B468" s="341"/>
      <c r="C468" s="47"/>
      <c r="D468" s="24"/>
      <c r="E468" s="25"/>
      <c r="F468" s="17" t="s">
        <v>428</v>
      </c>
      <c r="G468" s="18" t="s">
        <v>429</v>
      </c>
      <c r="H468" s="188">
        <v>5500</v>
      </c>
      <c r="I468" s="150">
        <f>I467-H468</f>
        <v>-33000</v>
      </c>
      <c r="J468" s="59" t="s">
        <v>10</v>
      </c>
    </row>
    <row r="469" spans="2:10" ht="18" customHeight="1">
      <c r="B469" s="341"/>
      <c r="C469" s="47"/>
      <c r="D469" s="24"/>
      <c r="E469" s="25"/>
      <c r="F469" s="17"/>
      <c r="G469" s="21" t="s">
        <v>430</v>
      </c>
      <c r="H469" s="188">
        <v>4300</v>
      </c>
      <c r="I469" s="150">
        <f>I468-H469</f>
        <v>-37300</v>
      </c>
      <c r="J469" s="59" t="s">
        <v>10</v>
      </c>
    </row>
    <row r="470" spans="2:10" ht="18" customHeight="1">
      <c r="B470" s="341"/>
      <c r="C470" s="47"/>
      <c r="D470" s="24"/>
      <c r="E470" s="25"/>
      <c r="F470" s="17" t="s">
        <v>448</v>
      </c>
      <c r="G470" s="24" t="s">
        <v>447</v>
      </c>
      <c r="H470" s="193">
        <v>30000</v>
      </c>
      <c r="I470" s="150">
        <f>I469-H470</f>
        <v>-67300</v>
      </c>
      <c r="J470" s="59" t="s">
        <v>10</v>
      </c>
    </row>
    <row r="471" spans="2:10" ht="18" customHeight="1">
      <c r="B471" s="341"/>
      <c r="C471" s="110" t="s">
        <v>493</v>
      </c>
      <c r="D471" s="100" t="s">
        <v>494</v>
      </c>
      <c r="E471" s="204">
        <v>92000</v>
      </c>
      <c r="F471" s="17" t="s">
        <v>466</v>
      </c>
      <c r="G471" s="18" t="s">
        <v>471</v>
      </c>
      <c r="H471" s="188">
        <v>92000</v>
      </c>
      <c r="I471" s="150">
        <f>I470-H471+E471</f>
        <v>-67300</v>
      </c>
      <c r="J471" s="59" t="s">
        <v>10</v>
      </c>
    </row>
    <row r="472" spans="2:10" ht="18" customHeight="1">
      <c r="B472" s="341"/>
      <c r="C472" s="20"/>
      <c r="D472" s="21"/>
      <c r="E472" s="54"/>
      <c r="F472" s="17" t="s">
        <v>502</v>
      </c>
      <c r="G472" s="18" t="s">
        <v>507</v>
      </c>
      <c r="H472" s="185">
        <v>25000</v>
      </c>
      <c r="I472" s="150">
        <f>I471-H472+E472</f>
        <v>-92300</v>
      </c>
      <c r="J472" s="59" t="s">
        <v>10</v>
      </c>
    </row>
    <row r="473" spans="2:10" ht="18" customHeight="1">
      <c r="B473" s="341"/>
      <c r="C473" s="20"/>
      <c r="D473" s="21"/>
      <c r="E473" s="54"/>
      <c r="F473" s="17" t="s">
        <v>524</v>
      </c>
      <c r="G473" s="18" t="s">
        <v>529</v>
      </c>
      <c r="H473" s="185">
        <v>42200</v>
      </c>
      <c r="I473" s="150">
        <f>I472-H473+E473</f>
        <v>-134500</v>
      </c>
      <c r="J473" s="59" t="s">
        <v>10</v>
      </c>
    </row>
    <row r="474" spans="2:10" ht="18" customHeight="1">
      <c r="B474" s="341"/>
      <c r="C474" s="20"/>
      <c r="D474" s="21"/>
      <c r="E474" s="54"/>
      <c r="F474" s="17" t="s">
        <v>544</v>
      </c>
      <c r="G474" s="18" t="s">
        <v>507</v>
      </c>
      <c r="H474" s="185">
        <v>40000</v>
      </c>
      <c r="I474" s="150">
        <f>I473-H474+E474</f>
        <v>-174500</v>
      </c>
      <c r="J474" s="59" t="s">
        <v>10</v>
      </c>
    </row>
    <row r="475" spans="2:11" ht="18" customHeight="1">
      <c r="B475" s="341"/>
      <c r="C475" s="20"/>
      <c r="D475" s="21"/>
      <c r="E475" s="54"/>
      <c r="F475" s="20" t="s">
        <v>586</v>
      </c>
      <c r="G475" s="18" t="s">
        <v>587</v>
      </c>
      <c r="H475" s="185">
        <v>5000</v>
      </c>
      <c r="I475" s="150">
        <f>I474-H475+E475</f>
        <v>-179500</v>
      </c>
      <c r="J475" s="59" t="s">
        <v>10</v>
      </c>
      <c r="K475" s="81"/>
    </row>
    <row r="476" spans="2:10" s="81" customFormat="1" ht="18" customHeight="1">
      <c r="B476" s="341"/>
      <c r="C476" s="20"/>
      <c r="D476" s="21"/>
      <c r="E476" s="54"/>
      <c r="F476" s="17"/>
      <c r="G476" s="18" t="s">
        <v>594</v>
      </c>
      <c r="H476" s="188">
        <v>21000</v>
      </c>
      <c r="I476" s="138">
        <f>I475-H476</f>
        <v>-200500</v>
      </c>
      <c r="J476" s="97" t="str">
        <f>J475</f>
        <v>ok</v>
      </c>
    </row>
    <row r="477" spans="2:11" s="81" customFormat="1" ht="18" customHeight="1">
      <c r="B477" s="341"/>
      <c r="C477" s="20"/>
      <c r="D477" s="21"/>
      <c r="E477" s="54"/>
      <c r="F477" s="17"/>
      <c r="G477" s="18"/>
      <c r="H477" s="19"/>
      <c r="I477" s="150"/>
      <c r="J477" s="147"/>
      <c r="K477"/>
    </row>
    <row r="478" spans="2:11" s="81" customFormat="1" ht="18" customHeight="1">
      <c r="B478" s="341"/>
      <c r="C478" s="47"/>
      <c r="D478" s="24"/>
      <c r="E478" s="25"/>
      <c r="F478" s="17"/>
      <c r="G478" s="18"/>
      <c r="H478" s="19"/>
      <c r="I478" s="150"/>
      <c r="J478" s="147"/>
      <c r="K478"/>
    </row>
    <row r="479" spans="2:11" s="81" customFormat="1" ht="18" customHeight="1">
      <c r="B479" s="341"/>
      <c r="C479" s="47"/>
      <c r="D479" s="24"/>
      <c r="E479" s="25"/>
      <c r="F479" s="17"/>
      <c r="G479" s="18"/>
      <c r="H479" s="19"/>
      <c r="I479" s="150"/>
      <c r="J479" s="147"/>
      <c r="K479"/>
    </row>
    <row r="480" spans="2:10" ht="18" customHeight="1">
      <c r="B480" s="341"/>
      <c r="C480" s="47"/>
      <c r="D480" s="24"/>
      <c r="E480" s="25"/>
      <c r="F480" s="17"/>
      <c r="G480" s="18"/>
      <c r="H480" s="19"/>
      <c r="I480" s="150"/>
      <c r="J480" s="147"/>
    </row>
    <row r="481" spans="2:10" ht="18" customHeight="1">
      <c r="B481" s="341"/>
      <c r="C481" s="47"/>
      <c r="D481" s="24"/>
      <c r="E481" s="25"/>
      <c r="F481" s="17"/>
      <c r="G481" s="18"/>
      <c r="H481" s="19"/>
      <c r="I481" s="150"/>
      <c r="J481" s="147"/>
    </row>
    <row r="482" spans="2:10" ht="18" customHeight="1">
      <c r="B482" s="341"/>
      <c r="C482" s="20"/>
      <c r="D482" s="21"/>
      <c r="E482" s="54"/>
      <c r="F482" s="17"/>
      <c r="G482" s="18"/>
      <c r="H482" s="19"/>
      <c r="I482" s="150"/>
      <c r="J482" s="147"/>
    </row>
    <row r="483" spans="2:10" ht="18" customHeight="1">
      <c r="B483" s="341"/>
      <c r="C483" s="20"/>
      <c r="D483" s="21"/>
      <c r="E483" s="54"/>
      <c r="F483" s="17"/>
      <c r="G483" s="18"/>
      <c r="H483" s="19"/>
      <c r="I483" s="150"/>
      <c r="J483" s="147"/>
    </row>
    <row r="484" spans="2:10" ht="18" customHeight="1">
      <c r="B484" s="341"/>
      <c r="C484" s="47"/>
      <c r="D484" s="24"/>
      <c r="E484" s="25"/>
      <c r="F484" s="20"/>
      <c r="G484" s="18"/>
      <c r="H484" s="19"/>
      <c r="I484" s="150"/>
      <c r="J484" s="147"/>
    </row>
    <row r="485" spans="2:10" ht="18" customHeight="1">
      <c r="B485" s="341"/>
      <c r="C485" s="47"/>
      <c r="D485" s="24"/>
      <c r="E485" s="25"/>
      <c r="F485" s="17"/>
      <c r="G485" s="18"/>
      <c r="H485" s="19"/>
      <c r="I485" s="150"/>
      <c r="J485" s="147"/>
    </row>
    <row r="486" spans="2:10" ht="18" customHeight="1">
      <c r="B486" s="341"/>
      <c r="C486" s="47"/>
      <c r="D486" s="24"/>
      <c r="E486" s="25"/>
      <c r="F486" s="17"/>
      <c r="G486" s="18"/>
      <c r="H486" s="26"/>
      <c r="I486" s="150"/>
      <c r="J486" s="147"/>
    </row>
    <row r="487" spans="2:10" ht="18" customHeight="1">
      <c r="B487" s="341"/>
      <c r="C487" s="47"/>
      <c r="D487" s="24"/>
      <c r="E487" s="25"/>
      <c r="F487" s="17"/>
      <c r="G487" s="18"/>
      <c r="H487" s="27"/>
      <c r="I487" s="150"/>
      <c r="J487" s="147"/>
    </row>
    <row r="488" spans="2:10" ht="18" customHeight="1">
      <c r="B488" s="341"/>
      <c r="C488" s="47"/>
      <c r="D488" s="24"/>
      <c r="E488" s="25"/>
      <c r="F488" s="17"/>
      <c r="G488" s="18"/>
      <c r="H488" s="19"/>
      <c r="I488" s="150"/>
      <c r="J488" s="147"/>
    </row>
    <row r="489" spans="2:10" ht="18" customHeight="1">
      <c r="B489" s="341"/>
      <c r="C489" s="47"/>
      <c r="D489" s="24"/>
      <c r="E489" s="25"/>
      <c r="F489" s="17"/>
      <c r="G489" s="18"/>
      <c r="H489" s="19"/>
      <c r="I489" s="150"/>
      <c r="J489" s="147"/>
    </row>
    <row r="490" spans="2:10" ht="18" customHeight="1">
      <c r="B490" s="341"/>
      <c r="C490" s="47"/>
      <c r="D490" s="24"/>
      <c r="E490" s="25"/>
      <c r="F490" s="17"/>
      <c r="G490" s="18"/>
      <c r="H490" s="26"/>
      <c r="I490" s="150"/>
      <c r="J490" s="147"/>
    </row>
    <row r="491" spans="2:10" ht="18" customHeight="1">
      <c r="B491" s="341"/>
      <c r="C491" s="47"/>
      <c r="D491" s="24"/>
      <c r="E491" s="25"/>
      <c r="F491" s="75"/>
      <c r="G491" s="70"/>
      <c r="H491" s="27"/>
      <c r="I491" s="150"/>
      <c r="J491" s="147"/>
    </row>
    <row r="492" spans="2:10" ht="18" customHeight="1">
      <c r="B492" s="341"/>
      <c r="C492" s="47"/>
      <c r="D492" s="24"/>
      <c r="E492" s="25"/>
      <c r="F492" s="17"/>
      <c r="G492" s="18"/>
      <c r="H492" s="19"/>
      <c r="I492" s="150"/>
      <c r="J492" s="147"/>
    </row>
    <row r="493" spans="2:10" ht="18" customHeight="1">
      <c r="B493" s="342"/>
      <c r="C493" s="210"/>
      <c r="D493" s="210"/>
      <c r="E493" s="210"/>
      <c r="F493" s="210"/>
      <c r="G493" s="210"/>
      <c r="H493" s="210"/>
      <c r="I493" s="210"/>
      <c r="J493" s="210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4" t="s">
        <v>5</v>
      </c>
      <c r="G495" s="12" t="s">
        <v>6</v>
      </c>
      <c r="H495" s="13" t="s">
        <v>7</v>
      </c>
      <c r="I495" s="76" t="s">
        <v>8</v>
      </c>
      <c r="J495" s="146" t="s">
        <v>9</v>
      </c>
    </row>
    <row r="496" spans="2:10" ht="18" customHeight="1">
      <c r="B496" s="340" t="s">
        <v>482</v>
      </c>
      <c r="C496" s="47" t="s">
        <v>491</v>
      </c>
      <c r="D496" s="24" t="s">
        <v>492</v>
      </c>
      <c r="E496" s="25">
        <v>92000</v>
      </c>
      <c r="F496" s="17" t="s">
        <v>466</v>
      </c>
      <c r="G496" s="18" t="s">
        <v>471</v>
      </c>
      <c r="H496" s="188">
        <v>92000</v>
      </c>
      <c r="I496" s="150">
        <f>E496-H496</f>
        <v>0</v>
      </c>
      <c r="J496" s="59" t="s">
        <v>10</v>
      </c>
    </row>
    <row r="497" spans="2:10" ht="18" customHeight="1">
      <c r="B497" s="341"/>
      <c r="C497" s="47"/>
      <c r="D497" s="24"/>
      <c r="E497" s="25"/>
      <c r="F497" s="17" t="s">
        <v>502</v>
      </c>
      <c r="G497" s="18" t="s">
        <v>503</v>
      </c>
      <c r="H497" s="185">
        <v>30000</v>
      </c>
      <c r="I497" s="150">
        <f aca="true" t="shared" si="39" ref="I497:I504">I496-H497</f>
        <v>-30000</v>
      </c>
      <c r="J497" s="59" t="s">
        <v>505</v>
      </c>
    </row>
    <row r="498" spans="2:10" ht="18" customHeight="1">
      <c r="B498" s="341"/>
      <c r="C498" s="47"/>
      <c r="D498" s="24"/>
      <c r="E498" s="25"/>
      <c r="F498" s="17" t="s">
        <v>502</v>
      </c>
      <c r="G498" s="18" t="s">
        <v>507</v>
      </c>
      <c r="H498" s="185">
        <v>52500</v>
      </c>
      <c r="I498" s="150">
        <f t="shared" si="39"/>
        <v>-82500</v>
      </c>
      <c r="J498" s="59" t="s">
        <v>505</v>
      </c>
    </row>
    <row r="499" spans="2:10" ht="18" customHeight="1">
      <c r="B499" s="341"/>
      <c r="C499" s="47"/>
      <c r="D499" s="24"/>
      <c r="E499" s="25"/>
      <c r="F499" s="17" t="s">
        <v>524</v>
      </c>
      <c r="G499" s="18" t="s">
        <v>531</v>
      </c>
      <c r="H499" s="185">
        <v>65000</v>
      </c>
      <c r="I499" s="150">
        <f t="shared" si="39"/>
        <v>-147500</v>
      </c>
      <c r="J499" s="59" t="s">
        <v>504</v>
      </c>
    </row>
    <row r="500" spans="2:10" ht="18" customHeight="1">
      <c r="B500" s="341"/>
      <c r="C500" s="20"/>
      <c r="D500" s="21"/>
      <c r="E500" s="16"/>
      <c r="F500" s="17" t="s">
        <v>544</v>
      </c>
      <c r="G500" s="24" t="s">
        <v>552</v>
      </c>
      <c r="H500" s="185">
        <v>47500</v>
      </c>
      <c r="I500" s="150">
        <f t="shared" si="39"/>
        <v>-195000</v>
      </c>
      <c r="J500" s="59" t="s">
        <v>504</v>
      </c>
    </row>
    <row r="501" spans="2:10" ht="18" customHeight="1">
      <c r="B501" s="341"/>
      <c r="C501" s="20"/>
      <c r="D501" s="21"/>
      <c r="E501" s="54"/>
      <c r="F501" s="17" t="s">
        <v>544</v>
      </c>
      <c r="G501" s="24" t="s">
        <v>556</v>
      </c>
      <c r="H501" s="185">
        <v>77500</v>
      </c>
      <c r="I501" s="150">
        <f t="shared" si="39"/>
        <v>-272500</v>
      </c>
      <c r="J501" s="59" t="s">
        <v>504</v>
      </c>
    </row>
    <row r="502" spans="2:10" ht="18" customHeight="1">
      <c r="B502" s="341"/>
      <c r="C502" s="20"/>
      <c r="D502" s="21"/>
      <c r="E502" s="54"/>
      <c r="F502" s="17" t="s">
        <v>575</v>
      </c>
      <c r="G502" s="18" t="s">
        <v>549</v>
      </c>
      <c r="H502" s="185">
        <v>20000</v>
      </c>
      <c r="I502" s="150">
        <f t="shared" si="39"/>
        <v>-292500</v>
      </c>
      <c r="J502" s="59" t="s">
        <v>504</v>
      </c>
    </row>
    <row r="503" spans="2:10" ht="18" customHeight="1">
      <c r="B503" s="341"/>
      <c r="C503" s="20"/>
      <c r="D503" s="21"/>
      <c r="E503" s="54"/>
      <c r="F503" s="17" t="s">
        <v>575</v>
      </c>
      <c r="G503" s="18" t="s">
        <v>557</v>
      </c>
      <c r="H503" s="185">
        <v>60000</v>
      </c>
      <c r="I503" s="150">
        <f t="shared" si="39"/>
        <v>-352500</v>
      </c>
      <c r="J503" s="59" t="s">
        <v>504</v>
      </c>
    </row>
    <row r="504" spans="2:11" ht="18" customHeight="1">
      <c r="B504" s="341"/>
      <c r="C504" s="20"/>
      <c r="D504" s="21"/>
      <c r="E504" s="54"/>
      <c r="F504" s="17" t="s">
        <v>575</v>
      </c>
      <c r="G504" s="18" t="s">
        <v>557</v>
      </c>
      <c r="H504" s="185">
        <v>25000</v>
      </c>
      <c r="I504" s="150">
        <f t="shared" si="39"/>
        <v>-377500</v>
      </c>
      <c r="J504" s="59" t="s">
        <v>504</v>
      </c>
      <c r="K504" s="81"/>
    </row>
    <row r="505" spans="2:10" s="81" customFormat="1" ht="18" customHeight="1">
      <c r="B505" s="341"/>
      <c r="C505" s="20"/>
      <c r="D505" s="21"/>
      <c r="E505" s="54"/>
      <c r="F505" s="39" t="s">
        <v>580</v>
      </c>
      <c r="G505" s="40" t="s">
        <v>583</v>
      </c>
      <c r="H505" s="185">
        <v>43400</v>
      </c>
      <c r="I505" s="150">
        <f>I504-H505</f>
        <v>-420900</v>
      </c>
      <c r="J505" s="59" t="s">
        <v>504</v>
      </c>
    </row>
    <row r="506" spans="2:11" s="81" customFormat="1" ht="18" customHeight="1">
      <c r="B506" s="341"/>
      <c r="C506" s="20"/>
      <c r="D506" s="21"/>
      <c r="E506" s="54"/>
      <c r="F506" s="17" t="s">
        <v>586</v>
      </c>
      <c r="G506" s="18" t="s">
        <v>587</v>
      </c>
      <c r="H506" s="185">
        <v>5000</v>
      </c>
      <c r="I506" s="150">
        <f>I505-H506</f>
        <v>-425900</v>
      </c>
      <c r="J506" s="59" t="s">
        <v>504</v>
      </c>
      <c r="K506"/>
    </row>
    <row r="507" spans="2:11" s="81" customFormat="1" ht="18" customHeight="1">
      <c r="B507" s="341"/>
      <c r="C507" s="47"/>
      <c r="D507" s="24"/>
      <c r="E507" s="25"/>
      <c r="F507" s="17"/>
      <c r="G507" s="18" t="s">
        <v>594</v>
      </c>
      <c r="H507" s="188">
        <v>21000</v>
      </c>
      <c r="I507" s="138">
        <f>I506-H507</f>
        <v>-446900</v>
      </c>
      <c r="J507" s="97" t="str">
        <f>J506</f>
        <v>ok</v>
      </c>
      <c r="K507"/>
    </row>
    <row r="508" spans="2:11" s="81" customFormat="1" ht="18" customHeight="1">
      <c r="B508" s="341"/>
      <c r="C508" s="47"/>
      <c r="D508" s="24"/>
      <c r="E508" s="25"/>
      <c r="F508" s="17" t="s">
        <v>711</v>
      </c>
      <c r="G508" s="24" t="s">
        <v>712</v>
      </c>
      <c r="H508" s="185">
        <v>35000</v>
      </c>
      <c r="I508" s="138">
        <f>I507-H508</f>
        <v>-481900</v>
      </c>
      <c r="J508" s="97" t="str">
        <f>J507</f>
        <v>ok</v>
      </c>
      <c r="K508"/>
    </row>
    <row r="509" spans="2:10" ht="18" customHeight="1">
      <c r="B509" s="341"/>
      <c r="C509" s="47"/>
      <c r="D509" s="24"/>
      <c r="E509" s="25"/>
      <c r="F509" s="17"/>
      <c r="G509" s="18"/>
      <c r="H509" s="19"/>
      <c r="I509" s="150"/>
      <c r="J509" s="147"/>
    </row>
    <row r="510" spans="2:10" ht="18" customHeight="1">
      <c r="B510" s="341"/>
      <c r="C510" s="47"/>
      <c r="D510" s="24"/>
      <c r="E510" s="25"/>
      <c r="F510" s="17"/>
      <c r="G510" s="18"/>
      <c r="H510" s="19"/>
      <c r="I510" s="150"/>
      <c r="J510" s="147"/>
    </row>
    <row r="511" spans="2:10" ht="18" customHeight="1">
      <c r="B511" s="341"/>
      <c r="C511" s="20"/>
      <c r="D511" s="21"/>
      <c r="E511" s="54"/>
      <c r="F511" s="17"/>
      <c r="G511" s="18"/>
      <c r="H511" s="19"/>
      <c r="I511" s="150"/>
      <c r="J511" s="147"/>
    </row>
    <row r="512" spans="2:10" ht="18" customHeight="1">
      <c r="B512" s="341"/>
      <c r="C512" s="20"/>
      <c r="D512" s="21"/>
      <c r="E512" s="54"/>
      <c r="F512" s="17"/>
      <c r="G512" s="18"/>
      <c r="H512" s="19"/>
      <c r="I512" s="150"/>
      <c r="J512" s="147"/>
    </row>
    <row r="513" spans="2:10" ht="18" customHeight="1">
      <c r="B513" s="341"/>
      <c r="C513" s="47"/>
      <c r="D513" s="24"/>
      <c r="E513" s="25"/>
      <c r="F513" s="20"/>
      <c r="G513" s="18"/>
      <c r="H513" s="19"/>
      <c r="I513" s="150"/>
      <c r="J513" s="147"/>
    </row>
    <row r="514" spans="2:10" ht="18" customHeight="1">
      <c r="B514" s="341"/>
      <c r="C514" s="47"/>
      <c r="D514" s="24"/>
      <c r="E514" s="25"/>
      <c r="F514" s="17"/>
      <c r="G514" s="18"/>
      <c r="H514" s="19"/>
      <c r="I514" s="150"/>
      <c r="J514" s="147"/>
    </row>
    <row r="515" spans="2:10" ht="18" customHeight="1">
      <c r="B515" s="341"/>
      <c r="C515" s="47"/>
      <c r="D515" s="24"/>
      <c r="E515" s="25"/>
      <c r="F515" s="17"/>
      <c r="G515" s="18"/>
      <c r="H515" s="26"/>
      <c r="I515" s="150"/>
      <c r="J515" s="147"/>
    </row>
    <row r="516" spans="2:10" ht="18" customHeight="1">
      <c r="B516" s="341"/>
      <c r="C516" s="47"/>
      <c r="D516" s="24"/>
      <c r="E516" s="25"/>
      <c r="F516" s="17"/>
      <c r="G516" s="18"/>
      <c r="H516" s="27"/>
      <c r="I516" s="150"/>
      <c r="J516" s="147"/>
    </row>
    <row r="517" spans="2:10" ht="18" customHeight="1">
      <c r="B517" s="341"/>
      <c r="C517" s="47"/>
      <c r="D517" s="24"/>
      <c r="E517" s="25"/>
      <c r="F517" s="17"/>
      <c r="G517" s="18"/>
      <c r="H517" s="19"/>
      <c r="I517" s="150"/>
      <c r="J517" s="147"/>
    </row>
    <row r="518" spans="2:10" ht="18" customHeight="1">
      <c r="B518" s="341"/>
      <c r="C518" s="47"/>
      <c r="D518" s="24"/>
      <c r="E518" s="25"/>
      <c r="F518" s="17"/>
      <c r="G518" s="18"/>
      <c r="H518" s="19"/>
      <c r="I518" s="150"/>
      <c r="J518" s="147"/>
    </row>
    <row r="519" spans="2:10" ht="18" customHeight="1">
      <c r="B519" s="341"/>
      <c r="C519" s="47"/>
      <c r="D519" s="24"/>
      <c r="E519" s="25"/>
      <c r="F519" s="17"/>
      <c r="G519" s="18"/>
      <c r="H519" s="26"/>
      <c r="I519" s="150"/>
      <c r="J519" s="147"/>
    </row>
    <row r="520" spans="2:10" ht="18" customHeight="1">
      <c r="B520" s="341"/>
      <c r="C520" s="47"/>
      <c r="D520" s="24"/>
      <c r="E520" s="25"/>
      <c r="F520" s="75"/>
      <c r="G520" s="70"/>
      <c r="H520" s="27"/>
      <c r="I520" s="150"/>
      <c r="J520" s="147"/>
    </row>
    <row r="521" spans="2:10" ht="18" customHeight="1">
      <c r="B521" s="341"/>
      <c r="C521" s="47"/>
      <c r="D521" s="24"/>
      <c r="E521" s="25"/>
      <c r="F521" s="17"/>
      <c r="G521" s="18"/>
      <c r="H521" s="19"/>
      <c r="I521" s="150"/>
      <c r="J521" s="147"/>
    </row>
    <row r="522" spans="2:10" ht="18" customHeight="1">
      <c r="B522" s="342"/>
      <c r="C522" s="210"/>
      <c r="D522" s="210"/>
      <c r="E522" s="210"/>
      <c r="F522" s="210"/>
      <c r="G522" s="210"/>
      <c r="H522" s="210"/>
      <c r="I522" s="210"/>
      <c r="J522" s="210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4" t="s">
        <v>5</v>
      </c>
      <c r="G524" s="12" t="s">
        <v>6</v>
      </c>
      <c r="H524" s="13" t="s">
        <v>7</v>
      </c>
      <c r="I524" s="76" t="s">
        <v>8</v>
      </c>
      <c r="J524" s="146" t="s">
        <v>9</v>
      </c>
    </row>
    <row r="525" spans="2:10" ht="18" customHeight="1">
      <c r="B525" s="351" t="s">
        <v>649</v>
      </c>
      <c r="C525" s="47"/>
      <c r="D525" s="24"/>
      <c r="E525" s="25"/>
      <c r="F525" s="17" t="s">
        <v>532</v>
      </c>
      <c r="G525" s="18" t="s">
        <v>533</v>
      </c>
      <c r="H525" s="188">
        <v>22800</v>
      </c>
      <c r="I525" s="150">
        <f>E525-H525</f>
        <v>-22800</v>
      </c>
      <c r="J525" s="59" t="s">
        <v>10</v>
      </c>
    </row>
    <row r="526" spans="2:10" ht="18" customHeight="1">
      <c r="B526" s="341"/>
      <c r="C526" s="47"/>
      <c r="D526" s="24"/>
      <c r="E526" s="25"/>
      <c r="F526" s="17" t="s">
        <v>544</v>
      </c>
      <c r="G526" s="18" t="s">
        <v>545</v>
      </c>
      <c r="H526" s="185">
        <v>30000</v>
      </c>
      <c r="I526" s="150">
        <f>I525-H526</f>
        <v>-52800</v>
      </c>
      <c r="J526" s="59" t="s">
        <v>504</v>
      </c>
    </row>
    <row r="527" spans="2:10" ht="18" customHeight="1">
      <c r="B527" s="341"/>
      <c r="C527" s="47"/>
      <c r="D527" s="24"/>
      <c r="E527" s="25"/>
      <c r="F527" s="17"/>
      <c r="G527" s="18" t="s">
        <v>546</v>
      </c>
      <c r="H527" s="185">
        <v>38600</v>
      </c>
      <c r="I527" s="150">
        <f aca="true" t="shared" si="40" ref="I527:I532">I526-H527</f>
        <v>-91400</v>
      </c>
      <c r="J527" s="59" t="s">
        <v>504</v>
      </c>
    </row>
    <row r="528" spans="2:10" ht="18" customHeight="1">
      <c r="B528" s="341"/>
      <c r="C528" s="47"/>
      <c r="D528" s="24"/>
      <c r="E528" s="25"/>
      <c r="F528" s="17"/>
      <c r="G528" s="18" t="s">
        <v>547</v>
      </c>
      <c r="H528" s="185">
        <v>276600</v>
      </c>
      <c r="I528" s="150">
        <f t="shared" si="40"/>
        <v>-368000</v>
      </c>
      <c r="J528" s="59" t="s">
        <v>504</v>
      </c>
    </row>
    <row r="529" spans="2:10" ht="18" customHeight="1">
      <c r="B529" s="341"/>
      <c r="C529" s="20"/>
      <c r="D529" s="21"/>
      <c r="E529" s="16"/>
      <c r="F529" s="17"/>
      <c r="G529" s="18" t="s">
        <v>548</v>
      </c>
      <c r="H529" s="188">
        <v>7900</v>
      </c>
      <c r="I529" s="150">
        <f t="shared" si="40"/>
        <v>-375900</v>
      </c>
      <c r="J529" s="59" t="s">
        <v>504</v>
      </c>
    </row>
    <row r="530" spans="2:10" ht="18" customHeight="1">
      <c r="B530" s="341"/>
      <c r="C530" s="20"/>
      <c r="D530" s="21"/>
      <c r="E530" s="54"/>
      <c r="F530" s="175"/>
      <c r="G530" s="18" t="s">
        <v>548</v>
      </c>
      <c r="H530" s="188">
        <v>7900</v>
      </c>
      <c r="I530" s="150">
        <f t="shared" si="40"/>
        <v>-383800</v>
      </c>
      <c r="J530" s="59" t="s">
        <v>504</v>
      </c>
    </row>
    <row r="531" spans="2:10" ht="18" customHeight="1">
      <c r="B531" s="341"/>
      <c r="C531" s="20"/>
      <c r="D531" s="21"/>
      <c r="E531" s="54"/>
      <c r="F531" s="175"/>
      <c r="G531" s="18" t="s">
        <v>548</v>
      </c>
      <c r="H531" s="188">
        <v>8800</v>
      </c>
      <c r="I531" s="150">
        <f t="shared" si="40"/>
        <v>-392600</v>
      </c>
      <c r="J531" s="59" t="s">
        <v>504</v>
      </c>
    </row>
    <row r="532" spans="2:10" ht="18" customHeight="1">
      <c r="B532" s="341"/>
      <c r="C532" s="20"/>
      <c r="D532" s="21"/>
      <c r="E532" s="54"/>
      <c r="F532" s="17"/>
      <c r="G532" s="18" t="s">
        <v>548</v>
      </c>
      <c r="H532" s="188">
        <v>10100</v>
      </c>
      <c r="I532" s="150">
        <f t="shared" si="40"/>
        <v>-402700</v>
      </c>
      <c r="J532" s="59" t="s">
        <v>504</v>
      </c>
    </row>
    <row r="533" spans="2:11" ht="18" customHeight="1">
      <c r="B533" s="341"/>
      <c r="C533" s="20"/>
      <c r="D533" s="21"/>
      <c r="E533" s="54"/>
      <c r="F533" s="39" t="s">
        <v>580</v>
      </c>
      <c r="G533" s="40" t="s">
        <v>581</v>
      </c>
      <c r="H533" s="185">
        <v>28900</v>
      </c>
      <c r="I533" s="150">
        <f>I532-H533</f>
        <v>-431600</v>
      </c>
      <c r="J533" s="59" t="s">
        <v>504</v>
      </c>
      <c r="K533" s="81"/>
    </row>
    <row r="534" spans="2:10" s="81" customFormat="1" ht="18" customHeight="1">
      <c r="B534" s="341"/>
      <c r="C534" s="20"/>
      <c r="D534" s="21"/>
      <c r="E534" s="54"/>
      <c r="F534" s="17" t="s">
        <v>586</v>
      </c>
      <c r="G534" s="21" t="s">
        <v>592</v>
      </c>
      <c r="H534" s="186">
        <v>10550</v>
      </c>
      <c r="I534" s="150">
        <f>I533-H534</f>
        <v>-442150</v>
      </c>
      <c r="J534" s="59" t="s">
        <v>504</v>
      </c>
    </row>
    <row r="535" spans="2:11" s="81" customFormat="1" ht="18" customHeight="1">
      <c r="B535" s="341"/>
      <c r="C535" s="20" t="s">
        <v>632</v>
      </c>
      <c r="D535" s="21" t="s">
        <v>631</v>
      </c>
      <c r="E535" s="54">
        <v>463150</v>
      </c>
      <c r="F535" s="17"/>
      <c r="G535" s="18" t="s">
        <v>594</v>
      </c>
      <c r="H535" s="188">
        <v>21000</v>
      </c>
      <c r="I535" s="138">
        <f aca="true" t="shared" si="41" ref="I535:I541">I534-H535+E535</f>
        <v>0</v>
      </c>
      <c r="J535" s="97" t="str">
        <f aca="true" t="shared" si="42" ref="J535:J542">J534</f>
        <v>ok</v>
      </c>
      <c r="K535"/>
    </row>
    <row r="536" spans="2:11" s="81" customFormat="1" ht="18" customHeight="1">
      <c r="B536" s="341"/>
      <c r="C536" s="47"/>
      <c r="D536" s="24"/>
      <c r="E536" s="25"/>
      <c r="F536" s="17" t="s">
        <v>650</v>
      </c>
      <c r="G536" s="18" t="s">
        <v>651</v>
      </c>
      <c r="H536" s="188">
        <v>15000</v>
      </c>
      <c r="I536" s="138">
        <f t="shared" si="41"/>
        <v>-15000</v>
      </c>
      <c r="J536" s="97" t="str">
        <f t="shared" si="42"/>
        <v>ok</v>
      </c>
      <c r="K536"/>
    </row>
    <row r="537" spans="2:11" s="81" customFormat="1" ht="18" customHeight="1">
      <c r="B537" s="341"/>
      <c r="C537" s="47"/>
      <c r="D537" s="24"/>
      <c r="E537" s="25"/>
      <c r="F537" s="17"/>
      <c r="G537" s="18" t="s">
        <v>654</v>
      </c>
      <c r="H537" s="188">
        <v>15000</v>
      </c>
      <c r="I537" s="138">
        <f t="shared" si="41"/>
        <v>-30000</v>
      </c>
      <c r="J537" s="97" t="str">
        <f t="shared" si="42"/>
        <v>ok</v>
      </c>
      <c r="K537"/>
    </row>
    <row r="538" spans="2:10" ht="18" customHeight="1">
      <c r="B538" s="341"/>
      <c r="C538" s="47"/>
      <c r="D538" s="24"/>
      <c r="E538" s="25"/>
      <c r="F538" s="17"/>
      <c r="G538" s="18" t="s">
        <v>657</v>
      </c>
      <c r="H538" s="188">
        <v>18000</v>
      </c>
      <c r="I538" s="138">
        <f t="shared" si="41"/>
        <v>-48000</v>
      </c>
      <c r="J538" s="97" t="str">
        <f t="shared" si="42"/>
        <v>ok</v>
      </c>
    </row>
    <row r="539" spans="2:10" ht="18" customHeight="1">
      <c r="B539" s="341"/>
      <c r="C539" s="47"/>
      <c r="D539" s="24"/>
      <c r="E539" s="25"/>
      <c r="F539" s="17"/>
      <c r="G539" s="18" t="s">
        <v>656</v>
      </c>
      <c r="H539" s="188">
        <v>18000</v>
      </c>
      <c r="I539" s="138">
        <f t="shared" si="41"/>
        <v>-66000</v>
      </c>
      <c r="J539" s="97" t="str">
        <f t="shared" si="42"/>
        <v>ok</v>
      </c>
    </row>
    <row r="540" spans="2:10" ht="18" customHeight="1">
      <c r="B540" s="341"/>
      <c r="C540" s="20"/>
      <c r="D540" s="21"/>
      <c r="E540" s="54"/>
      <c r="F540" s="17" t="s">
        <v>660</v>
      </c>
      <c r="G540" s="21" t="s">
        <v>661</v>
      </c>
      <c r="H540" s="185">
        <v>13000</v>
      </c>
      <c r="I540" s="138">
        <f t="shared" si="41"/>
        <v>-79000</v>
      </c>
      <c r="J540" s="97" t="str">
        <f t="shared" si="42"/>
        <v>ok</v>
      </c>
    </row>
    <row r="541" spans="2:10" ht="18" customHeight="1">
      <c r="B541" s="341"/>
      <c r="C541" s="20"/>
      <c r="D541" s="21"/>
      <c r="E541" s="54"/>
      <c r="F541" s="17" t="s">
        <v>660</v>
      </c>
      <c r="G541" s="21" t="s">
        <v>662</v>
      </c>
      <c r="H541" s="185">
        <v>13000</v>
      </c>
      <c r="I541" s="138">
        <f t="shared" si="41"/>
        <v>-92000</v>
      </c>
      <c r="J541" s="97" t="str">
        <f t="shared" si="42"/>
        <v>ok</v>
      </c>
    </row>
    <row r="542" spans="2:10" ht="18" customHeight="1">
      <c r="B542" s="341"/>
      <c r="C542" s="47"/>
      <c r="D542" s="24"/>
      <c r="E542" s="25"/>
      <c r="F542" s="17" t="s">
        <v>706</v>
      </c>
      <c r="G542" s="18" t="s">
        <v>708</v>
      </c>
      <c r="H542" s="188">
        <v>70000</v>
      </c>
      <c r="I542" s="138">
        <f>I541-H542+E542</f>
        <v>-162000</v>
      </c>
      <c r="J542" s="97" t="str">
        <f t="shared" si="42"/>
        <v>ok</v>
      </c>
    </row>
    <row r="543" spans="2:10" ht="18" customHeight="1">
      <c r="B543" s="341"/>
      <c r="C543" s="47"/>
      <c r="D543" s="24"/>
      <c r="E543" s="25"/>
      <c r="F543" s="17"/>
      <c r="G543" s="18"/>
      <c r="H543" s="19"/>
      <c r="I543" s="150"/>
      <c r="J543" s="147"/>
    </row>
    <row r="544" spans="2:10" ht="18" customHeight="1">
      <c r="B544" s="341"/>
      <c r="C544" s="47"/>
      <c r="D544" s="24"/>
      <c r="E544" s="25"/>
      <c r="F544" s="17"/>
      <c r="G544" s="18"/>
      <c r="H544" s="26"/>
      <c r="I544" s="150"/>
      <c r="J544" s="147"/>
    </row>
    <row r="545" spans="2:10" ht="18" customHeight="1">
      <c r="B545" s="341"/>
      <c r="C545" s="47"/>
      <c r="D545" s="24"/>
      <c r="E545" s="25"/>
      <c r="F545" s="17"/>
      <c r="G545" s="18"/>
      <c r="H545" s="27"/>
      <c r="I545" s="150"/>
      <c r="J545" s="147"/>
    </row>
    <row r="546" spans="2:10" ht="18" customHeight="1">
      <c r="B546" s="341"/>
      <c r="C546" s="47"/>
      <c r="D546" s="24"/>
      <c r="E546" s="25"/>
      <c r="F546" s="17"/>
      <c r="G546" s="18"/>
      <c r="H546" s="19"/>
      <c r="I546" s="150"/>
      <c r="J546" s="147"/>
    </row>
    <row r="547" spans="2:10" ht="18" customHeight="1">
      <c r="B547" s="341"/>
      <c r="C547" s="47"/>
      <c r="D547" s="24"/>
      <c r="E547" s="25"/>
      <c r="F547" s="17"/>
      <c r="G547" s="18"/>
      <c r="H547" s="19"/>
      <c r="I547" s="150"/>
      <c r="J547" s="147"/>
    </row>
    <row r="548" spans="2:10" ht="18" customHeight="1">
      <c r="B548" s="341"/>
      <c r="C548" s="47"/>
      <c r="D548" s="24"/>
      <c r="E548" s="25"/>
      <c r="F548" s="17"/>
      <c r="G548" s="18"/>
      <c r="H548" s="26"/>
      <c r="I548" s="150"/>
      <c r="J548" s="147"/>
    </row>
    <row r="549" spans="2:10" ht="18" customHeight="1">
      <c r="B549" s="341"/>
      <c r="C549" s="47"/>
      <c r="D549" s="24"/>
      <c r="E549" s="25"/>
      <c r="F549" s="75"/>
      <c r="G549" s="70"/>
      <c r="H549" s="27"/>
      <c r="I549" s="150"/>
      <c r="J549" s="147"/>
    </row>
    <row r="550" spans="2:10" ht="18" customHeight="1">
      <c r="B550" s="341"/>
      <c r="C550" s="47"/>
      <c r="D550" s="24"/>
      <c r="E550" s="25"/>
      <c r="F550" s="17"/>
      <c r="G550" s="18"/>
      <c r="H550" s="19"/>
      <c r="I550" s="150"/>
      <c r="J550" s="147"/>
    </row>
    <row r="551" spans="2:10" ht="18" customHeight="1">
      <c r="B551" s="342"/>
      <c r="C551" s="210"/>
      <c r="D551" s="210"/>
      <c r="E551" s="210"/>
      <c r="F551" s="210"/>
      <c r="G551" s="210"/>
      <c r="H551" s="210"/>
      <c r="I551" s="210"/>
      <c r="J551" s="210"/>
    </row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</sheetData>
  <sheetProtection/>
  <mergeCells count="19">
    <mergeCell ref="B525:B551"/>
    <mergeCell ref="B3:B29"/>
    <mergeCell ref="B61:B87"/>
    <mergeCell ref="B206:B232"/>
    <mergeCell ref="B322:B348"/>
    <mergeCell ref="B32:B58"/>
    <mergeCell ref="B467:B493"/>
    <mergeCell ref="B496:B522"/>
    <mergeCell ref="B438:B464"/>
    <mergeCell ref="B177:B20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{1e6cfa0c-94b1-4c55-a01e-815b1fe528ff}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{2300640a-e31a-4d0c-8e4f-746a4d820d48}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{27130218-9047-404e-944f-7ff869199d62}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{e0974261-3fd9-42fa-93b8-5a4c8c405357}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6cfa0c-94b1-4c55-a01e-815b1fe528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2300640a-e31a-4d0c-8e4f-746a4d820d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27130218-9047-404e-944f-7ff869199d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e0974261-3fd9-42fa-93b8-5a4c8c4053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E244" sqref="E244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7"/>
      <c r="C1" s="3"/>
      <c r="D1" s="4"/>
      <c r="E1" s="128"/>
      <c r="F1" s="129"/>
      <c r="H1" s="130"/>
      <c r="I1" s="134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53" t="s">
        <v>46</v>
      </c>
      <c r="C3" s="234" t="s">
        <v>22</v>
      </c>
      <c r="D3" s="221" t="s">
        <v>26</v>
      </c>
      <c r="E3" s="255"/>
      <c r="F3" s="283" t="s">
        <v>21</v>
      </c>
      <c r="G3" s="92" t="s">
        <v>47</v>
      </c>
      <c r="H3" s="93">
        <v>300</v>
      </c>
      <c r="I3" s="237">
        <v>-937</v>
      </c>
      <c r="J3" s="284" t="s">
        <v>76</v>
      </c>
    </row>
    <row r="4" spans="2:10" ht="18" customHeight="1">
      <c r="B4" s="354"/>
      <c r="C4" s="20"/>
      <c r="D4" s="21" t="s">
        <v>32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8" t="str">
        <f aca="true" t="shared" si="0" ref="J4:J26">J3</f>
        <v>ok</v>
      </c>
    </row>
    <row r="5" spans="2:10" ht="18" customHeight="1">
      <c r="B5" s="354"/>
      <c r="C5" s="20"/>
      <c r="D5" s="21" t="s">
        <v>20</v>
      </c>
      <c r="E5" s="16" t="s">
        <v>19</v>
      </c>
      <c r="F5" s="17" t="s">
        <v>81</v>
      </c>
      <c r="G5" s="18" t="s">
        <v>94</v>
      </c>
      <c r="H5" s="19">
        <v>20</v>
      </c>
      <c r="I5" s="63">
        <f>I4-H5</f>
        <v>1386.67816091954</v>
      </c>
      <c r="J5" s="98" t="str">
        <f t="shared" si="0"/>
        <v>ok</v>
      </c>
    </row>
    <row r="6" spans="2:10" ht="18" customHeight="1">
      <c r="B6" s="354"/>
      <c r="C6" s="20"/>
      <c r="D6" s="21"/>
      <c r="E6" s="16"/>
      <c r="F6" s="17" t="s">
        <v>106</v>
      </c>
      <c r="G6" s="18" t="s">
        <v>110</v>
      </c>
      <c r="H6" s="19">
        <v>10</v>
      </c>
      <c r="I6" s="63">
        <f>I5-H6</f>
        <v>1376.67816091954</v>
      </c>
      <c r="J6" s="98" t="str">
        <f t="shared" si="0"/>
        <v>ok</v>
      </c>
    </row>
    <row r="7" spans="2:10" ht="18" customHeight="1">
      <c r="B7" s="354"/>
      <c r="C7" s="20"/>
      <c r="D7" s="21"/>
      <c r="E7" s="16"/>
      <c r="F7" s="17" t="s">
        <v>158</v>
      </c>
      <c r="G7" s="18" t="s">
        <v>159</v>
      </c>
      <c r="H7" s="19" t="s">
        <v>189</v>
      </c>
      <c r="I7" s="63">
        <f>I6*170</f>
        <v>234035.2873563218</v>
      </c>
      <c r="J7" s="98" t="str">
        <f t="shared" si="0"/>
        <v>ok</v>
      </c>
    </row>
    <row r="8" spans="2:10" ht="18" customHeight="1">
      <c r="B8" s="354"/>
      <c r="C8" s="20"/>
      <c r="D8" s="21"/>
      <c r="E8" s="16"/>
      <c r="F8" s="17" t="s">
        <v>162</v>
      </c>
      <c r="G8" s="18" t="s">
        <v>169</v>
      </c>
      <c r="H8" s="189">
        <v>12000</v>
      </c>
      <c r="I8" s="63">
        <f>I7-H8</f>
        <v>222035.2873563218</v>
      </c>
      <c r="J8" s="98" t="str">
        <f t="shared" si="0"/>
        <v>ok</v>
      </c>
    </row>
    <row r="9" spans="2:10" ht="18" customHeight="1">
      <c r="B9" s="354"/>
      <c r="C9" s="20"/>
      <c r="D9" s="21"/>
      <c r="E9" s="16"/>
      <c r="F9" s="17" t="s">
        <v>206</v>
      </c>
      <c r="G9" s="18" t="s">
        <v>217</v>
      </c>
      <c r="H9" s="188">
        <v>22500</v>
      </c>
      <c r="I9" s="63">
        <f>I8-H9</f>
        <v>199535.2873563218</v>
      </c>
      <c r="J9" s="98" t="str">
        <f t="shared" si="0"/>
        <v>ok</v>
      </c>
    </row>
    <row r="10" spans="2:10" ht="18" customHeight="1">
      <c r="B10" s="354"/>
      <c r="C10" s="20" t="s">
        <v>250</v>
      </c>
      <c r="D10" s="21" t="s">
        <v>205</v>
      </c>
      <c r="E10" s="185">
        <v>100000</v>
      </c>
      <c r="F10" s="17" t="s">
        <v>237</v>
      </c>
      <c r="G10" s="18" t="s">
        <v>238</v>
      </c>
      <c r="H10" s="188">
        <v>71500</v>
      </c>
      <c r="I10" s="63">
        <f aca="true" t="shared" si="1" ref="I10:I15">I9-H10+E10</f>
        <v>228035.2873563218</v>
      </c>
      <c r="J10" s="98" t="str">
        <f t="shared" si="0"/>
        <v>ok</v>
      </c>
    </row>
    <row r="11" spans="2:10" ht="18" customHeight="1">
      <c r="B11" s="354"/>
      <c r="C11" s="20"/>
      <c r="D11" s="21"/>
      <c r="E11" s="16"/>
      <c r="F11" s="17" t="s">
        <v>280</v>
      </c>
      <c r="G11" s="21" t="s">
        <v>296</v>
      </c>
      <c r="H11" s="189">
        <v>31500</v>
      </c>
      <c r="I11" s="63">
        <f t="shared" si="1"/>
        <v>196535.2873563218</v>
      </c>
      <c r="J11" s="98" t="str">
        <f t="shared" si="0"/>
        <v>ok</v>
      </c>
    </row>
    <row r="12" spans="2:10" ht="18" customHeight="1">
      <c r="B12" s="354"/>
      <c r="C12" s="20"/>
      <c r="D12" s="21"/>
      <c r="E12" s="16"/>
      <c r="F12" s="17"/>
      <c r="G12" s="40" t="s">
        <v>306</v>
      </c>
      <c r="H12" s="189">
        <v>4000</v>
      </c>
      <c r="I12" s="63">
        <f t="shared" si="1"/>
        <v>192535.2873563218</v>
      </c>
      <c r="J12" s="98" t="str">
        <f t="shared" si="0"/>
        <v>ok</v>
      </c>
    </row>
    <row r="13" spans="2:10" ht="18" customHeight="1">
      <c r="B13" s="354"/>
      <c r="C13" s="20"/>
      <c r="D13" s="21"/>
      <c r="E13" s="16"/>
      <c r="F13" s="20" t="s">
        <v>325</v>
      </c>
      <c r="G13" s="18" t="s">
        <v>329</v>
      </c>
      <c r="H13" s="188">
        <f>3500*5+3400+14400</f>
        <v>35300</v>
      </c>
      <c r="I13" s="63">
        <f t="shared" si="1"/>
        <v>157235.2873563218</v>
      </c>
      <c r="J13" s="98" t="str">
        <f t="shared" si="0"/>
        <v>ok</v>
      </c>
    </row>
    <row r="14" spans="2:10" ht="18" customHeight="1">
      <c r="B14" s="354"/>
      <c r="C14" s="14"/>
      <c r="D14" s="21"/>
      <c r="E14" s="16"/>
      <c r="F14" s="17"/>
      <c r="G14" s="18" t="s">
        <v>352</v>
      </c>
      <c r="H14" s="188">
        <v>30900</v>
      </c>
      <c r="I14" s="63">
        <f t="shared" si="1"/>
        <v>126335.28735632179</v>
      </c>
      <c r="J14" s="98" t="str">
        <f t="shared" si="0"/>
        <v>ok</v>
      </c>
    </row>
    <row r="15" spans="2:10" ht="18" customHeight="1">
      <c r="B15" s="354"/>
      <c r="C15" s="20"/>
      <c r="D15" s="21"/>
      <c r="E15" s="16"/>
      <c r="F15" s="17"/>
      <c r="G15" s="40" t="s">
        <v>228</v>
      </c>
      <c r="H15" s="189">
        <v>8000</v>
      </c>
      <c r="I15" s="63">
        <f t="shared" si="1"/>
        <v>118335.28735632179</v>
      </c>
      <c r="J15" s="98" t="str">
        <f t="shared" si="0"/>
        <v>ok</v>
      </c>
    </row>
    <row r="16" spans="2:10" ht="18" customHeight="1">
      <c r="B16" s="354"/>
      <c r="C16" s="20"/>
      <c r="D16" s="21"/>
      <c r="E16" s="16"/>
      <c r="F16" s="17" t="s">
        <v>398</v>
      </c>
      <c r="G16" s="18" t="s">
        <v>400</v>
      </c>
      <c r="H16" s="189">
        <v>590000</v>
      </c>
      <c r="I16" s="63">
        <f aca="true" t="shared" si="2" ref="I16:I21">I15-H16+E16</f>
        <v>-471664.7126436782</v>
      </c>
      <c r="J16" s="98" t="str">
        <f t="shared" si="0"/>
        <v>ok</v>
      </c>
    </row>
    <row r="17" spans="2:10" ht="18" customHeight="1">
      <c r="B17" s="354"/>
      <c r="C17" s="20"/>
      <c r="D17" s="21"/>
      <c r="E17" s="16"/>
      <c r="F17" s="17" t="s">
        <v>404</v>
      </c>
      <c r="G17" s="18" t="s">
        <v>408</v>
      </c>
      <c r="H17" s="188">
        <v>20800</v>
      </c>
      <c r="I17" s="63">
        <f t="shared" si="2"/>
        <v>-492464.7126436782</v>
      </c>
      <c r="J17" s="98" t="str">
        <f t="shared" si="0"/>
        <v>ok</v>
      </c>
    </row>
    <row r="18" spans="2:10" ht="18" customHeight="1">
      <c r="B18" s="354"/>
      <c r="C18" s="20"/>
      <c r="D18" s="21"/>
      <c r="E18" s="16"/>
      <c r="F18" s="17" t="s">
        <v>412</v>
      </c>
      <c r="G18" s="18" t="s">
        <v>413</v>
      </c>
      <c r="H18" s="188">
        <v>80000</v>
      </c>
      <c r="I18" s="63">
        <f t="shared" si="2"/>
        <v>-572464.7126436782</v>
      </c>
      <c r="J18" s="98" t="str">
        <f t="shared" si="0"/>
        <v>ok</v>
      </c>
    </row>
    <row r="19" spans="2:10" ht="18" customHeight="1">
      <c r="B19" s="354"/>
      <c r="C19" s="20"/>
      <c r="D19" s="21"/>
      <c r="E19" s="16"/>
      <c r="F19" s="17" t="s">
        <v>448</v>
      </c>
      <c r="G19" s="21" t="s">
        <v>447</v>
      </c>
      <c r="H19" s="185">
        <v>35000</v>
      </c>
      <c r="I19" s="63">
        <f t="shared" si="2"/>
        <v>-607464.7126436782</v>
      </c>
      <c r="J19" s="98" t="str">
        <f t="shared" si="0"/>
        <v>ok</v>
      </c>
    </row>
    <row r="20" spans="2:10" ht="18" customHeight="1">
      <c r="B20" s="354"/>
      <c r="C20" s="20"/>
      <c r="D20" s="21"/>
      <c r="E20" s="16"/>
      <c r="F20" s="17" t="s">
        <v>455</v>
      </c>
      <c r="G20" s="21" t="s">
        <v>457</v>
      </c>
      <c r="H20" s="185">
        <v>250000</v>
      </c>
      <c r="I20" s="63">
        <f t="shared" si="2"/>
        <v>-857464.7126436782</v>
      </c>
      <c r="J20" s="98" t="str">
        <f t="shared" si="0"/>
        <v>ok</v>
      </c>
    </row>
    <row r="21" spans="2:10" ht="18" customHeight="1">
      <c r="B21" s="354"/>
      <c r="C21" s="20"/>
      <c r="D21" s="21"/>
      <c r="E21" s="16"/>
      <c r="F21" s="17" t="s">
        <v>466</v>
      </c>
      <c r="G21" s="18" t="s">
        <v>471</v>
      </c>
      <c r="H21" s="188">
        <v>92000</v>
      </c>
      <c r="I21" s="63">
        <f t="shared" si="2"/>
        <v>-949464.7126436782</v>
      </c>
      <c r="J21" s="98" t="str">
        <f t="shared" si="0"/>
        <v>ok</v>
      </c>
    </row>
    <row r="22" spans="2:10" ht="18" customHeight="1">
      <c r="B22" s="354"/>
      <c r="C22" s="14"/>
      <c r="D22" s="21"/>
      <c r="E22" s="16"/>
      <c r="F22" s="17" t="s">
        <v>502</v>
      </c>
      <c r="G22" s="18" t="s">
        <v>503</v>
      </c>
      <c r="H22" s="185">
        <v>30000</v>
      </c>
      <c r="I22" s="63">
        <f>I21-H22+E22</f>
        <v>-979464.7126436782</v>
      </c>
      <c r="J22" s="98" t="str">
        <f t="shared" si="0"/>
        <v>ok</v>
      </c>
    </row>
    <row r="23" spans="2:10" ht="18" customHeight="1">
      <c r="B23" s="354"/>
      <c r="C23" s="20" t="s">
        <v>498</v>
      </c>
      <c r="D23" s="21" t="s">
        <v>519</v>
      </c>
      <c r="E23" s="16">
        <v>1000000</v>
      </c>
      <c r="F23" s="175" t="s">
        <v>502</v>
      </c>
      <c r="G23" s="18" t="s">
        <v>509</v>
      </c>
      <c r="H23" s="188">
        <v>15000</v>
      </c>
      <c r="I23" s="63">
        <f>I22-H23+E23</f>
        <v>5535.287356321816</v>
      </c>
      <c r="J23" s="98" t="str">
        <f t="shared" si="0"/>
        <v>ok</v>
      </c>
    </row>
    <row r="24" spans="2:10" ht="18" customHeight="1">
      <c r="B24" s="354"/>
      <c r="C24" s="20"/>
      <c r="D24" s="21"/>
      <c r="E24" s="16"/>
      <c r="F24" s="175" t="s">
        <v>534</v>
      </c>
      <c r="G24" s="21" t="s">
        <v>536</v>
      </c>
      <c r="H24" s="185">
        <v>80000</v>
      </c>
      <c r="I24" s="63">
        <f>I23-H24+E24</f>
        <v>-74464.71264367818</v>
      </c>
      <c r="J24" s="98" t="str">
        <f t="shared" si="0"/>
        <v>ok</v>
      </c>
    </row>
    <row r="25" spans="2:10" ht="18" customHeight="1">
      <c r="B25" s="354"/>
      <c r="C25" s="20"/>
      <c r="D25" s="21"/>
      <c r="E25" s="16"/>
      <c r="F25" s="175" t="s">
        <v>534</v>
      </c>
      <c r="G25" s="21" t="s">
        <v>538</v>
      </c>
      <c r="H25" s="185">
        <v>80000</v>
      </c>
      <c r="I25" s="63">
        <f>I24-H25+E25</f>
        <v>-154464.71264367818</v>
      </c>
      <c r="J25" s="98" t="str">
        <f t="shared" si="0"/>
        <v>ok</v>
      </c>
    </row>
    <row r="26" spans="2:10" ht="18" customHeight="1">
      <c r="B26" s="354"/>
      <c r="C26" s="20"/>
      <c r="D26" s="21"/>
      <c r="E26" s="16"/>
      <c r="F26" s="17" t="s">
        <v>544</v>
      </c>
      <c r="G26" s="21" t="s">
        <v>552</v>
      </c>
      <c r="H26" s="185">
        <v>82500</v>
      </c>
      <c r="I26" s="63">
        <f>I25-H26+E26</f>
        <v>-236964.71264367818</v>
      </c>
      <c r="J26" s="98" t="str">
        <f t="shared" si="0"/>
        <v>ok</v>
      </c>
    </row>
    <row r="27" spans="2:10" ht="18" customHeight="1">
      <c r="B27" s="354"/>
      <c r="C27" s="20"/>
      <c r="D27" s="21"/>
      <c r="E27" s="16"/>
      <c r="F27" s="175" t="s">
        <v>544</v>
      </c>
      <c r="G27" s="18" t="s">
        <v>559</v>
      </c>
      <c r="H27" s="185">
        <v>70000</v>
      </c>
      <c r="I27" s="63">
        <f>I26-H27+E29</f>
        <v>-306964.7126436782</v>
      </c>
      <c r="J27" s="98" t="str">
        <f>J26</f>
        <v>ok</v>
      </c>
    </row>
    <row r="28" spans="2:10" ht="18" customHeight="1">
      <c r="B28" s="354"/>
      <c r="C28" s="20"/>
      <c r="D28" s="21"/>
      <c r="E28" s="16"/>
      <c r="F28" s="17" t="s">
        <v>575</v>
      </c>
      <c r="G28" s="18" t="s">
        <v>579</v>
      </c>
      <c r="H28" s="185">
        <v>12000</v>
      </c>
      <c r="I28" s="63">
        <f>I27-H28</f>
        <v>-318964.7126436782</v>
      </c>
      <c r="J28" s="98" t="s">
        <v>504</v>
      </c>
    </row>
    <row r="29" spans="2:10" ht="18" customHeight="1">
      <c r="B29" s="355"/>
      <c r="C29" s="210"/>
      <c r="D29" s="210"/>
      <c r="E29" s="210"/>
      <c r="F29" s="285" t="s">
        <v>580</v>
      </c>
      <c r="G29" s="286" t="s">
        <v>583</v>
      </c>
      <c r="H29" s="241">
        <v>43400</v>
      </c>
      <c r="I29" s="69">
        <f>I28-H29</f>
        <v>-362364.7126436782</v>
      </c>
      <c r="J29" s="250" t="s">
        <v>504</v>
      </c>
    </row>
    <row r="30" spans="2:10" ht="18" customHeight="1">
      <c r="B30" s="245"/>
      <c r="C30" s="223"/>
      <c r="D30" s="223"/>
      <c r="E30" s="223"/>
      <c r="F30" s="251"/>
      <c r="G30" s="242"/>
      <c r="H30" s="226"/>
      <c r="I30" s="227"/>
      <c r="J30" s="25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53" t="s">
        <v>46</v>
      </c>
      <c r="C32" s="47"/>
      <c r="D32" s="24"/>
      <c r="E32" s="91"/>
      <c r="F32" s="17"/>
      <c r="G32" s="18" t="s">
        <v>594</v>
      </c>
      <c r="H32" s="188">
        <v>21000</v>
      </c>
      <c r="I32" s="138">
        <f>I29-H32</f>
        <v>-383364.7126436782</v>
      </c>
      <c r="J32" s="97" t="str">
        <f>J29</f>
        <v>ok</v>
      </c>
    </row>
    <row r="33" spans="2:10" ht="18" customHeight="1">
      <c r="B33" s="354"/>
      <c r="C33" s="47" t="s">
        <v>633</v>
      </c>
      <c r="D33" s="24" t="s">
        <v>631</v>
      </c>
      <c r="E33" s="91">
        <v>720000</v>
      </c>
      <c r="F33" s="175" t="s">
        <v>611</v>
      </c>
      <c r="G33" s="18" t="s">
        <v>622</v>
      </c>
      <c r="H33" s="188">
        <v>330000</v>
      </c>
      <c r="I33" s="138">
        <f>I32-H33+E33</f>
        <v>6635.287356321816</v>
      </c>
      <c r="J33" s="97" t="s">
        <v>504</v>
      </c>
    </row>
    <row r="34" spans="2:10" ht="18" customHeight="1">
      <c r="B34" s="354"/>
      <c r="C34" s="47"/>
      <c r="D34" s="24"/>
      <c r="E34" s="91"/>
      <c r="F34" s="325" t="s">
        <v>647</v>
      </c>
      <c r="G34" s="18" t="s">
        <v>648</v>
      </c>
      <c r="H34" s="188">
        <v>95000</v>
      </c>
      <c r="I34" s="138">
        <f>I33-H34+E34</f>
        <v>-88364.71264367818</v>
      </c>
      <c r="J34" s="97" t="s">
        <v>504</v>
      </c>
    </row>
    <row r="35" spans="2:10" ht="18" customHeight="1">
      <c r="B35" s="354"/>
      <c r="C35" s="20"/>
      <c r="D35" s="24"/>
      <c r="E35" s="91"/>
      <c r="F35" s="17" t="s">
        <v>664</v>
      </c>
      <c r="G35" s="18" t="s">
        <v>663</v>
      </c>
      <c r="H35" s="188">
        <v>6000</v>
      </c>
      <c r="I35" s="138">
        <f>I34-H35+E35</f>
        <v>-94364.71264367818</v>
      </c>
      <c r="J35" s="97" t="s">
        <v>504</v>
      </c>
    </row>
    <row r="36" spans="2:10" ht="18" customHeight="1">
      <c r="B36" s="354"/>
      <c r="C36" s="47"/>
      <c r="D36" s="24"/>
      <c r="E36" s="91"/>
      <c r="F36" s="17"/>
      <c r="G36" s="18" t="s">
        <v>669</v>
      </c>
      <c r="H36" s="188">
        <v>135000</v>
      </c>
      <c r="I36" s="138">
        <f>I35-H36+E36</f>
        <v>-229364.71264367818</v>
      </c>
      <c r="J36" s="97" t="s">
        <v>504</v>
      </c>
    </row>
    <row r="37" spans="2:10" ht="18" customHeight="1">
      <c r="B37" s="354"/>
      <c r="C37" s="47"/>
      <c r="D37" s="24"/>
      <c r="E37" s="192"/>
      <c r="F37" s="17"/>
      <c r="G37" s="18" t="s">
        <v>673</v>
      </c>
      <c r="H37" s="188">
        <v>90000</v>
      </c>
      <c r="I37" s="138">
        <f>I36-H37+E37</f>
        <v>-319364.7126436782</v>
      </c>
      <c r="J37" s="97" t="s">
        <v>504</v>
      </c>
    </row>
    <row r="38" spans="2:10" ht="18" customHeight="1">
      <c r="B38" s="354"/>
      <c r="C38" s="47"/>
      <c r="D38" s="24"/>
      <c r="E38" s="91"/>
      <c r="F38" s="17"/>
      <c r="G38" s="24"/>
      <c r="H38" s="189"/>
      <c r="I38" s="80"/>
      <c r="J38" s="135"/>
    </row>
    <row r="39" spans="2:10" ht="18" customHeight="1">
      <c r="B39" s="354"/>
      <c r="C39" s="47"/>
      <c r="D39" s="24"/>
      <c r="E39" s="91"/>
      <c r="F39" s="17"/>
      <c r="G39" s="40"/>
      <c r="H39" s="189"/>
      <c r="I39" s="80"/>
      <c r="J39" s="135"/>
    </row>
    <row r="40" spans="2:10" ht="18" customHeight="1">
      <c r="B40" s="354"/>
      <c r="C40" s="47"/>
      <c r="D40" s="24"/>
      <c r="E40" s="91"/>
      <c r="F40" s="20"/>
      <c r="G40" s="18"/>
      <c r="H40" s="188"/>
      <c r="I40" s="80"/>
      <c r="J40" s="135"/>
    </row>
    <row r="41" spans="2:10" ht="18" customHeight="1">
      <c r="B41" s="354"/>
      <c r="C41" s="131"/>
      <c r="D41" s="24"/>
      <c r="E41" s="91"/>
      <c r="F41" s="17"/>
      <c r="G41" s="18"/>
      <c r="H41" s="188"/>
      <c r="I41" s="80"/>
      <c r="J41" s="135"/>
    </row>
    <row r="42" spans="2:10" ht="18" customHeight="1">
      <c r="B42" s="354"/>
      <c r="C42" s="47"/>
      <c r="D42" s="24"/>
      <c r="E42" s="91"/>
      <c r="F42" s="17"/>
      <c r="G42" s="40"/>
      <c r="H42" s="189"/>
      <c r="I42" s="80"/>
      <c r="J42" s="135"/>
    </row>
    <row r="43" spans="2:10" ht="18" customHeight="1">
      <c r="B43" s="354"/>
      <c r="C43" s="47"/>
      <c r="D43" s="24"/>
      <c r="E43" s="91"/>
      <c r="F43" s="17"/>
      <c r="G43" s="18"/>
      <c r="H43" s="189"/>
      <c r="I43" s="80"/>
      <c r="J43" s="135"/>
    </row>
    <row r="44" spans="2:10" ht="18" customHeight="1">
      <c r="B44" s="354"/>
      <c r="C44" s="20"/>
      <c r="D44" s="24"/>
      <c r="E44" s="91"/>
      <c r="F44" s="17"/>
      <c r="G44" s="18"/>
      <c r="H44" s="188"/>
      <c r="I44" s="80"/>
      <c r="J44" s="135"/>
    </row>
    <row r="45" spans="2:10" ht="18" customHeight="1">
      <c r="B45" s="354"/>
      <c r="C45" s="47"/>
      <c r="D45" s="24"/>
      <c r="E45" s="91"/>
      <c r="F45" s="17"/>
      <c r="G45" s="18"/>
      <c r="H45" s="188"/>
      <c r="I45" s="80"/>
      <c r="J45" s="135"/>
    </row>
    <row r="46" spans="2:10" ht="18" customHeight="1">
      <c r="B46" s="354"/>
      <c r="C46" s="47"/>
      <c r="D46" s="24"/>
      <c r="E46" s="91"/>
      <c r="F46" s="17"/>
      <c r="G46" s="24"/>
      <c r="H46" s="193"/>
      <c r="I46" s="80"/>
      <c r="J46" s="135"/>
    </row>
    <row r="47" spans="2:10" ht="18" customHeight="1">
      <c r="B47" s="354"/>
      <c r="C47" s="47"/>
      <c r="D47" s="24"/>
      <c r="E47" s="91"/>
      <c r="F47" s="17"/>
      <c r="G47" s="24"/>
      <c r="H47" s="193"/>
      <c r="I47" s="80"/>
      <c r="J47" s="135"/>
    </row>
    <row r="48" spans="2:10" ht="18" customHeight="1">
      <c r="B48" s="354"/>
      <c r="C48" s="47"/>
      <c r="D48" s="24"/>
      <c r="E48" s="91"/>
      <c r="F48" s="17"/>
      <c r="G48" s="21"/>
      <c r="H48" s="193"/>
      <c r="I48" s="80"/>
      <c r="J48" s="135"/>
    </row>
    <row r="49" spans="2:10" ht="18" customHeight="1">
      <c r="B49" s="354"/>
      <c r="C49" s="47"/>
      <c r="D49" s="24"/>
      <c r="E49" s="91"/>
      <c r="F49" s="17"/>
      <c r="G49" s="18"/>
      <c r="H49" s="188"/>
      <c r="I49" s="80"/>
      <c r="J49" s="135"/>
    </row>
    <row r="50" spans="2:10" ht="18" customHeight="1">
      <c r="B50" s="354"/>
      <c r="C50" s="47"/>
      <c r="D50" s="24"/>
      <c r="E50" s="91"/>
      <c r="F50" s="17"/>
      <c r="G50" s="18"/>
      <c r="H50" s="188"/>
      <c r="I50" s="80"/>
      <c r="J50" s="135"/>
    </row>
    <row r="51" spans="2:10" ht="18" customHeight="1">
      <c r="B51" s="354"/>
      <c r="C51" s="47"/>
      <c r="D51" s="24"/>
      <c r="E51" s="91"/>
      <c r="F51" s="17"/>
      <c r="G51" s="18"/>
      <c r="H51" s="188"/>
      <c r="I51" s="80"/>
      <c r="J51" s="135"/>
    </row>
    <row r="52" spans="2:10" ht="18" customHeight="1">
      <c r="B52" s="354"/>
      <c r="C52" s="47"/>
      <c r="D52" s="24"/>
      <c r="E52" s="91"/>
      <c r="F52" s="17"/>
      <c r="G52" s="18"/>
      <c r="H52" s="188"/>
      <c r="I52" s="80"/>
      <c r="J52" s="135"/>
    </row>
    <row r="53" spans="2:10" ht="18" customHeight="1">
      <c r="B53" s="354"/>
      <c r="C53" s="131"/>
      <c r="D53" s="24"/>
      <c r="E53" s="91"/>
      <c r="F53" s="17"/>
      <c r="G53" s="18"/>
      <c r="H53" s="185"/>
      <c r="I53" s="80"/>
      <c r="J53" s="135"/>
    </row>
    <row r="54" spans="2:10" ht="18" customHeight="1">
      <c r="B54" s="354"/>
      <c r="C54" s="47"/>
      <c r="D54" s="24"/>
      <c r="E54" s="91"/>
      <c r="F54" s="175"/>
      <c r="G54" s="18"/>
      <c r="H54" s="188"/>
      <c r="I54" s="80"/>
      <c r="J54" s="135"/>
    </row>
    <row r="55" spans="2:10" ht="18" customHeight="1">
      <c r="B55" s="354"/>
      <c r="C55" s="47"/>
      <c r="D55" s="24"/>
      <c r="E55" s="91"/>
      <c r="F55" s="175"/>
      <c r="G55" s="24"/>
      <c r="H55" s="185"/>
      <c r="I55" s="80"/>
      <c r="J55" s="135"/>
    </row>
    <row r="56" spans="2:10" ht="18" customHeight="1">
      <c r="B56" s="354"/>
      <c r="C56" s="20"/>
      <c r="D56" s="24"/>
      <c r="E56" s="91"/>
      <c r="F56" s="175"/>
      <c r="G56" s="24"/>
      <c r="H56" s="185"/>
      <c r="I56" s="80"/>
      <c r="J56" s="135"/>
    </row>
    <row r="57" spans="2:10" ht="18" customHeight="1">
      <c r="B57" s="354"/>
      <c r="C57" s="47"/>
      <c r="D57" s="24"/>
      <c r="E57" s="91"/>
      <c r="F57" s="17"/>
      <c r="G57" s="24"/>
      <c r="H57" s="185"/>
      <c r="I57" s="80"/>
      <c r="J57" s="135"/>
    </row>
    <row r="58" spans="2:10" ht="18" customHeight="1">
      <c r="B58" s="355"/>
      <c r="C58" s="210"/>
      <c r="D58" s="210"/>
      <c r="E58" s="210"/>
      <c r="F58" s="249"/>
      <c r="G58" s="32"/>
      <c r="H58" s="241"/>
      <c r="I58" s="69"/>
      <c r="J58" s="250"/>
    </row>
    <row r="59" spans="2:9" ht="18" customHeight="1">
      <c r="B59" s="127"/>
      <c r="C59" s="3"/>
      <c r="D59" s="4"/>
      <c r="E59" s="128"/>
      <c r="F59" s="129"/>
      <c r="H59" s="130"/>
      <c r="I59" s="134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52" t="s">
        <v>48</v>
      </c>
      <c r="C61" s="55"/>
      <c r="D61" s="136"/>
      <c r="E61" s="137"/>
      <c r="F61" s="17" t="s">
        <v>99</v>
      </c>
      <c r="G61" s="18" t="s">
        <v>100</v>
      </c>
      <c r="H61" s="19">
        <v>250</v>
      </c>
      <c r="I61" s="63">
        <v>3217</v>
      </c>
      <c r="J61" s="182" t="s">
        <v>76</v>
      </c>
    </row>
    <row r="62" spans="2:10" ht="18" customHeight="1">
      <c r="B62" s="346"/>
      <c r="C62" s="20"/>
      <c r="D62" s="15"/>
      <c r="E62" s="137"/>
      <c r="F62" s="175" t="s">
        <v>141</v>
      </c>
      <c r="G62" s="18" t="s">
        <v>128</v>
      </c>
      <c r="H62" s="19">
        <v>250</v>
      </c>
      <c r="I62" s="63">
        <f>I61-H62</f>
        <v>2967</v>
      </c>
      <c r="J62" s="182" t="s">
        <v>76</v>
      </c>
    </row>
    <row r="63" spans="2:10" ht="18" customHeight="1">
      <c r="B63" s="346"/>
      <c r="C63" s="20"/>
      <c r="D63" s="21"/>
      <c r="E63" s="16"/>
      <c r="F63" s="17" t="s">
        <v>154</v>
      </c>
      <c r="G63" s="18" t="s">
        <v>133</v>
      </c>
      <c r="H63" s="19">
        <v>10</v>
      </c>
      <c r="I63" s="63">
        <f>I62-H63</f>
        <v>2957</v>
      </c>
      <c r="J63" s="182" t="s">
        <v>76</v>
      </c>
    </row>
    <row r="64" spans="2:10" ht="18" customHeight="1">
      <c r="B64" s="346"/>
      <c r="C64" s="20"/>
      <c r="D64" s="21"/>
      <c r="E64" s="91"/>
      <c r="F64" s="17" t="s">
        <v>158</v>
      </c>
      <c r="G64" s="18" t="s">
        <v>159</v>
      </c>
      <c r="H64" s="19" t="s">
        <v>189</v>
      </c>
      <c r="I64" s="63">
        <f>I63*170</f>
        <v>502690</v>
      </c>
      <c r="J64" s="182" t="s">
        <v>76</v>
      </c>
    </row>
    <row r="65" spans="2:10" ht="18" customHeight="1">
      <c r="B65" s="346"/>
      <c r="C65" s="20"/>
      <c r="D65" s="21"/>
      <c r="E65" s="16"/>
      <c r="F65" s="175" t="s">
        <v>206</v>
      </c>
      <c r="G65" s="18" t="s">
        <v>224</v>
      </c>
      <c r="H65" s="188">
        <v>45000</v>
      </c>
      <c r="I65" s="63">
        <f aca="true" t="shared" si="3" ref="I65:I70">I64-H65</f>
        <v>457690</v>
      </c>
      <c r="J65" s="182" t="s">
        <v>76</v>
      </c>
    </row>
    <row r="66" spans="2:10" ht="18" customHeight="1">
      <c r="B66" s="346"/>
      <c r="C66" s="22"/>
      <c r="D66" s="15"/>
      <c r="E66" s="133"/>
      <c r="F66" s="17" t="s">
        <v>237</v>
      </c>
      <c r="G66" s="18" t="s">
        <v>238</v>
      </c>
      <c r="H66" s="188">
        <v>71500</v>
      </c>
      <c r="I66" s="63">
        <f t="shared" si="3"/>
        <v>386190</v>
      </c>
      <c r="J66" s="182" t="s">
        <v>76</v>
      </c>
    </row>
    <row r="67" spans="2:10" ht="18" customHeight="1">
      <c r="B67" s="346"/>
      <c r="C67" s="22"/>
      <c r="D67" s="15"/>
      <c r="E67" s="133"/>
      <c r="F67" s="17" t="s">
        <v>280</v>
      </c>
      <c r="G67" s="24" t="s">
        <v>299</v>
      </c>
      <c r="H67" s="188">
        <v>45000</v>
      </c>
      <c r="I67" s="63">
        <f t="shared" si="3"/>
        <v>341190</v>
      </c>
      <c r="J67" s="182" t="s">
        <v>76</v>
      </c>
    </row>
    <row r="68" spans="2:10" ht="18" customHeight="1">
      <c r="B68" s="346"/>
      <c r="C68" s="22"/>
      <c r="D68" s="15"/>
      <c r="E68" s="133"/>
      <c r="F68" s="20" t="s">
        <v>325</v>
      </c>
      <c r="G68" s="18" t="s">
        <v>329</v>
      </c>
      <c r="H68" s="188">
        <f>3500*6+3400+32000</f>
        <v>56400</v>
      </c>
      <c r="I68" s="63">
        <f t="shared" si="3"/>
        <v>284790</v>
      </c>
      <c r="J68" s="182" t="s">
        <v>76</v>
      </c>
    </row>
    <row r="69" spans="2:10" ht="18" customHeight="1">
      <c r="B69" s="346"/>
      <c r="C69" s="14"/>
      <c r="D69" s="15"/>
      <c r="E69" s="132"/>
      <c r="F69" s="17" t="s">
        <v>341</v>
      </c>
      <c r="G69" s="40" t="s">
        <v>375</v>
      </c>
      <c r="H69" s="189">
        <v>10000</v>
      </c>
      <c r="I69" s="63">
        <f t="shared" si="3"/>
        <v>274790</v>
      </c>
      <c r="J69" s="182" t="s">
        <v>76</v>
      </c>
    </row>
    <row r="70" spans="2:10" ht="18" customHeight="1">
      <c r="B70" s="346"/>
      <c r="C70" s="22"/>
      <c r="D70" s="15"/>
      <c r="E70" s="133"/>
      <c r="F70" s="17" t="s">
        <v>380</v>
      </c>
      <c r="G70" s="24" t="s">
        <v>382</v>
      </c>
      <c r="H70" s="193">
        <v>18000</v>
      </c>
      <c r="I70" s="63">
        <f t="shared" si="3"/>
        <v>256790</v>
      </c>
      <c r="J70" s="182" t="s">
        <v>76</v>
      </c>
    </row>
    <row r="71" spans="2:10" ht="18" customHeight="1">
      <c r="B71" s="346"/>
      <c r="C71" s="22"/>
      <c r="D71" s="15"/>
      <c r="E71" s="133"/>
      <c r="F71" s="17" t="s">
        <v>386</v>
      </c>
      <c r="G71" s="18" t="s">
        <v>387</v>
      </c>
      <c r="H71" s="188">
        <v>5000</v>
      </c>
      <c r="I71" s="63">
        <f>I70-H71</f>
        <v>251790</v>
      </c>
      <c r="J71" s="182" t="s">
        <v>76</v>
      </c>
    </row>
    <row r="72" spans="2:10" ht="18" customHeight="1">
      <c r="B72" s="346"/>
      <c r="C72" s="22"/>
      <c r="D72" s="15"/>
      <c r="E72" s="133"/>
      <c r="F72" s="175" t="s">
        <v>398</v>
      </c>
      <c r="G72" s="18" t="s">
        <v>414</v>
      </c>
      <c r="H72" s="188">
        <v>95000</v>
      </c>
      <c r="I72" s="63">
        <f>I71-H72</f>
        <v>156790</v>
      </c>
      <c r="J72" s="182" t="s">
        <v>76</v>
      </c>
    </row>
    <row r="73" spans="2:10" ht="18" customHeight="1">
      <c r="B73" s="346"/>
      <c r="C73" s="14"/>
      <c r="D73" s="15"/>
      <c r="E73" s="132"/>
      <c r="F73" s="17" t="s">
        <v>440</v>
      </c>
      <c r="G73" s="18" t="s">
        <v>444</v>
      </c>
      <c r="H73" s="188">
        <v>6300</v>
      </c>
      <c r="I73" s="63">
        <f>I72-H73</f>
        <v>150490</v>
      </c>
      <c r="J73" s="182" t="s">
        <v>76</v>
      </c>
    </row>
    <row r="74" spans="2:10" ht="18" customHeight="1">
      <c r="B74" s="346"/>
      <c r="C74" s="22"/>
      <c r="D74" s="15"/>
      <c r="E74" s="91"/>
      <c r="F74" s="17" t="s">
        <v>442</v>
      </c>
      <c r="G74" s="18" t="s">
        <v>445</v>
      </c>
      <c r="H74" s="188">
        <v>80000</v>
      </c>
      <c r="I74" s="63">
        <f>I73-H74</f>
        <v>70490</v>
      </c>
      <c r="J74" s="182" t="s">
        <v>76</v>
      </c>
    </row>
    <row r="75" spans="2:10" ht="18" customHeight="1">
      <c r="B75" s="346"/>
      <c r="C75" s="20" t="s">
        <v>466</v>
      </c>
      <c r="D75" s="21" t="s">
        <v>492</v>
      </c>
      <c r="E75" s="186">
        <v>200000</v>
      </c>
      <c r="F75" s="17" t="s">
        <v>466</v>
      </c>
      <c r="G75" s="18" t="s">
        <v>471</v>
      </c>
      <c r="H75" s="188">
        <v>51400</v>
      </c>
      <c r="I75" s="63">
        <f aca="true" t="shared" si="4" ref="I75:I82">I74-H75+E75</f>
        <v>219090</v>
      </c>
      <c r="J75" s="182" t="s">
        <v>76</v>
      </c>
    </row>
    <row r="76" spans="2:10" ht="18" customHeight="1">
      <c r="B76" s="346"/>
      <c r="C76" s="20"/>
      <c r="D76" s="15"/>
      <c r="E76" s="132"/>
      <c r="F76" s="17" t="s">
        <v>534</v>
      </c>
      <c r="G76" s="18" t="s">
        <v>541</v>
      </c>
      <c r="H76" s="188">
        <v>80000</v>
      </c>
      <c r="I76" s="63">
        <f t="shared" si="4"/>
        <v>139090</v>
      </c>
      <c r="J76" s="182" t="s">
        <v>76</v>
      </c>
    </row>
    <row r="77" spans="2:10" ht="18" customHeight="1">
      <c r="B77" s="346"/>
      <c r="C77" s="55"/>
      <c r="D77" s="136"/>
      <c r="E77" s="137"/>
      <c r="F77" s="17" t="s">
        <v>565</v>
      </c>
      <c r="G77" s="18" t="s">
        <v>566</v>
      </c>
      <c r="H77" s="188">
        <v>130000</v>
      </c>
      <c r="I77" s="63">
        <f t="shared" si="4"/>
        <v>9090</v>
      </c>
      <c r="J77" s="182" t="s">
        <v>76</v>
      </c>
    </row>
    <row r="78" spans="2:10" ht="18" customHeight="1">
      <c r="B78" s="346"/>
      <c r="C78" s="20"/>
      <c r="D78" s="15"/>
      <c r="E78" s="137"/>
      <c r="F78" s="17" t="s">
        <v>575</v>
      </c>
      <c r="G78" s="18" t="s">
        <v>640</v>
      </c>
      <c r="H78" s="185">
        <v>112500</v>
      </c>
      <c r="I78" s="63">
        <f t="shared" si="4"/>
        <v>-103410</v>
      </c>
      <c r="J78" s="182" t="s">
        <v>76</v>
      </c>
    </row>
    <row r="79" spans="2:10" ht="18" customHeight="1">
      <c r="B79" s="346"/>
      <c r="C79" s="20" t="s">
        <v>634</v>
      </c>
      <c r="D79" s="21" t="s">
        <v>463</v>
      </c>
      <c r="E79" s="16">
        <v>500000</v>
      </c>
      <c r="F79" s="20" t="s">
        <v>604</v>
      </c>
      <c r="G79" s="18" t="s">
        <v>607</v>
      </c>
      <c r="H79" s="188">
        <v>30000</v>
      </c>
      <c r="I79" s="63">
        <f t="shared" si="4"/>
        <v>366590</v>
      </c>
      <c r="J79" s="182" t="s">
        <v>76</v>
      </c>
    </row>
    <row r="80" spans="2:10" ht="18" customHeight="1">
      <c r="B80" s="346"/>
      <c r="C80" s="20"/>
      <c r="D80" s="21"/>
      <c r="E80" s="91"/>
      <c r="F80" s="17" t="s">
        <v>637</v>
      </c>
      <c r="G80" s="18" t="s">
        <v>635</v>
      </c>
      <c r="H80" s="188">
        <v>138640</v>
      </c>
      <c r="I80" s="63">
        <f t="shared" si="4"/>
        <v>227950</v>
      </c>
      <c r="J80" s="182" t="s">
        <v>76</v>
      </c>
    </row>
    <row r="81" spans="2:10" ht="18" customHeight="1">
      <c r="B81" s="346"/>
      <c r="C81" s="20"/>
      <c r="D81" s="21"/>
      <c r="E81" s="91"/>
      <c r="F81" s="17"/>
      <c r="G81" s="18" t="s">
        <v>636</v>
      </c>
      <c r="H81" s="188">
        <v>150000</v>
      </c>
      <c r="I81" s="63">
        <f t="shared" si="4"/>
        <v>77950</v>
      </c>
      <c r="J81" s="182" t="s">
        <v>76</v>
      </c>
    </row>
    <row r="82" spans="2:10" ht="18" customHeight="1">
      <c r="B82" s="346"/>
      <c r="C82" s="20"/>
      <c r="D82" s="21"/>
      <c r="E82" s="91"/>
      <c r="F82" s="175"/>
      <c r="G82" s="18" t="s">
        <v>639</v>
      </c>
      <c r="H82" s="188">
        <v>80000</v>
      </c>
      <c r="I82" s="63">
        <f t="shared" si="4"/>
        <v>-2050</v>
      </c>
      <c r="J82" s="182" t="s">
        <v>76</v>
      </c>
    </row>
    <row r="83" spans="2:10" ht="18" customHeight="1">
      <c r="B83" s="346"/>
      <c r="C83" s="20"/>
      <c r="D83" s="21"/>
      <c r="E83" s="16"/>
      <c r="F83" s="17" t="s">
        <v>664</v>
      </c>
      <c r="G83" s="18" t="s">
        <v>663</v>
      </c>
      <c r="H83" s="188">
        <v>6000</v>
      </c>
      <c r="I83" s="63">
        <f>I82-H83+E83</f>
        <v>-8050</v>
      </c>
      <c r="J83" s="182" t="s">
        <v>76</v>
      </c>
    </row>
    <row r="84" spans="2:10" ht="18" customHeight="1">
      <c r="B84" s="346"/>
      <c r="C84" s="22"/>
      <c r="D84" s="15"/>
      <c r="E84" s="133"/>
      <c r="F84" s="17"/>
      <c r="G84" s="18" t="s">
        <v>673</v>
      </c>
      <c r="H84" s="188">
        <v>90000</v>
      </c>
      <c r="I84" s="63">
        <f>I83-H84+E84</f>
        <v>-98050</v>
      </c>
      <c r="J84" s="182" t="s">
        <v>76</v>
      </c>
    </row>
    <row r="85" spans="2:10" ht="18" customHeight="1">
      <c r="B85" s="346"/>
      <c r="C85" s="14">
        <v>3.14</v>
      </c>
      <c r="D85" s="21" t="s">
        <v>463</v>
      </c>
      <c r="E85" s="16">
        <v>400000</v>
      </c>
      <c r="F85" s="177"/>
      <c r="G85" s="18" t="s">
        <v>674</v>
      </c>
      <c r="H85" s="188">
        <v>5100</v>
      </c>
      <c r="I85" s="63">
        <f>I84-H85+E85</f>
        <v>296850</v>
      </c>
      <c r="J85" s="182" t="s">
        <v>76</v>
      </c>
    </row>
    <row r="86" spans="2:10" ht="18" customHeight="1">
      <c r="B86" s="346"/>
      <c r="C86" s="22"/>
      <c r="D86" s="15"/>
      <c r="E86" s="91"/>
      <c r="F86" s="175"/>
      <c r="G86" s="70" t="s">
        <v>676</v>
      </c>
      <c r="H86" s="191">
        <v>5000</v>
      </c>
      <c r="I86" s="63">
        <f>I85-H86+E86</f>
        <v>291850</v>
      </c>
      <c r="J86" s="182" t="s">
        <v>76</v>
      </c>
    </row>
    <row r="87" spans="2:10" ht="18" customHeight="1">
      <c r="B87" s="347"/>
      <c r="C87" s="210"/>
      <c r="D87" s="210"/>
      <c r="E87" s="210"/>
      <c r="F87" s="210"/>
      <c r="G87" s="210"/>
      <c r="H87" s="210"/>
      <c r="I87" s="210"/>
      <c r="J87" s="210"/>
    </row>
    <row r="88" spans="2:9" ht="18" customHeight="1">
      <c r="B88" s="127"/>
      <c r="C88" s="3"/>
      <c r="D88" s="4"/>
      <c r="E88" s="128"/>
      <c r="F88" s="129"/>
      <c r="H88" s="130"/>
      <c r="I88" s="13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52" t="s">
        <v>49</v>
      </c>
      <c r="C90" s="253"/>
      <c r="D90" s="254"/>
      <c r="E90" s="287"/>
      <c r="F90" s="220" t="s">
        <v>81</v>
      </c>
      <c r="G90" s="92" t="s">
        <v>94</v>
      </c>
      <c r="H90" s="93">
        <v>20</v>
      </c>
      <c r="I90" s="237">
        <v>58</v>
      </c>
      <c r="J90" s="259" t="s">
        <v>76</v>
      </c>
    </row>
    <row r="91" spans="2:10" ht="18" customHeight="1">
      <c r="B91" s="346"/>
      <c r="C91" s="14"/>
      <c r="D91" s="15"/>
      <c r="E91" s="91"/>
      <c r="F91" s="17" t="s">
        <v>106</v>
      </c>
      <c r="G91" s="18" t="s">
        <v>108</v>
      </c>
      <c r="H91" s="19">
        <v>30</v>
      </c>
      <c r="I91" s="63">
        <f>I90-H91+E91</f>
        <v>28</v>
      </c>
      <c r="J91" s="43" t="str">
        <f aca="true" t="shared" si="5" ref="J91:J113">J90</f>
        <v>ok</v>
      </c>
    </row>
    <row r="92" spans="2:10" ht="18" customHeight="1">
      <c r="B92" s="346"/>
      <c r="C92" s="14"/>
      <c r="D92" s="15"/>
      <c r="E92" s="132"/>
      <c r="F92" s="17" t="s">
        <v>158</v>
      </c>
      <c r="G92" s="18" t="s">
        <v>159</v>
      </c>
      <c r="H92" s="19" t="s">
        <v>189</v>
      </c>
      <c r="I92" s="63">
        <f>I91*170</f>
        <v>4760</v>
      </c>
      <c r="J92" s="43" t="str">
        <f t="shared" si="5"/>
        <v>ok</v>
      </c>
    </row>
    <row r="93" spans="2:10" ht="18" customHeight="1">
      <c r="B93" s="346"/>
      <c r="C93" s="22"/>
      <c r="D93" s="15"/>
      <c r="E93" s="91"/>
      <c r="F93" s="17" t="s">
        <v>162</v>
      </c>
      <c r="G93" s="18" t="s">
        <v>169</v>
      </c>
      <c r="H93" s="189">
        <v>12000</v>
      </c>
      <c r="I93" s="63">
        <f>I92-H93</f>
        <v>-7240</v>
      </c>
      <c r="J93" s="43" t="str">
        <f t="shared" si="5"/>
        <v>ok</v>
      </c>
    </row>
    <row r="94" spans="2:10" ht="18" customHeight="1">
      <c r="B94" s="346"/>
      <c r="C94" s="20"/>
      <c r="D94" s="15"/>
      <c r="E94" s="132"/>
      <c r="F94" s="175"/>
      <c r="G94" s="18" t="s">
        <v>176</v>
      </c>
      <c r="H94" s="191">
        <v>20000</v>
      </c>
      <c r="I94" s="63">
        <f>I93-H94</f>
        <v>-27240</v>
      </c>
      <c r="J94" s="43" t="str">
        <f t="shared" si="5"/>
        <v>ok</v>
      </c>
    </row>
    <row r="95" spans="2:10" ht="18" customHeight="1">
      <c r="B95" s="346"/>
      <c r="C95" s="20" t="s">
        <v>193</v>
      </c>
      <c r="D95" s="15" t="s">
        <v>128</v>
      </c>
      <c r="E95" s="198">
        <v>100000</v>
      </c>
      <c r="F95" s="20" t="s">
        <v>206</v>
      </c>
      <c r="G95" s="18" t="s">
        <v>212</v>
      </c>
      <c r="H95" s="188">
        <v>52500</v>
      </c>
      <c r="I95" s="63">
        <f aca="true" t="shared" si="6" ref="I95:I101">I94-H95+E95</f>
        <v>20260</v>
      </c>
      <c r="J95" s="43" t="str">
        <f t="shared" si="5"/>
        <v>ok</v>
      </c>
    </row>
    <row r="96" spans="2:10" ht="18" customHeight="1">
      <c r="B96" s="346"/>
      <c r="C96" s="55"/>
      <c r="D96" s="136"/>
      <c r="E96" s="137"/>
      <c r="F96" s="17"/>
      <c r="G96" s="18" t="s">
        <v>217</v>
      </c>
      <c r="H96" s="188">
        <v>22500</v>
      </c>
      <c r="I96" s="63">
        <f t="shared" si="6"/>
        <v>-2240</v>
      </c>
      <c r="J96" s="43" t="str">
        <f t="shared" si="5"/>
        <v>ok</v>
      </c>
    </row>
    <row r="97" spans="2:10" ht="18" customHeight="1">
      <c r="B97" s="346"/>
      <c r="C97" s="20" t="s">
        <v>237</v>
      </c>
      <c r="D97" s="15" t="s">
        <v>128</v>
      </c>
      <c r="E97" s="199">
        <v>200000</v>
      </c>
      <c r="F97" s="17" t="s">
        <v>237</v>
      </c>
      <c r="G97" s="18" t="s">
        <v>238</v>
      </c>
      <c r="H97" s="188">
        <v>71500</v>
      </c>
      <c r="I97" s="63">
        <f t="shared" si="6"/>
        <v>126260</v>
      </c>
      <c r="J97" s="43" t="str">
        <f t="shared" si="5"/>
        <v>ok</v>
      </c>
    </row>
    <row r="98" spans="2:10" ht="18" customHeight="1">
      <c r="B98" s="346"/>
      <c r="C98" s="20"/>
      <c r="D98" s="21"/>
      <c r="E98" s="16"/>
      <c r="F98" s="17" t="s">
        <v>253</v>
      </c>
      <c r="G98" s="18" t="s">
        <v>265</v>
      </c>
      <c r="H98" s="188">
        <v>5000</v>
      </c>
      <c r="I98" s="63">
        <f t="shared" si="6"/>
        <v>121260</v>
      </c>
      <c r="J98" s="43" t="str">
        <f t="shared" si="5"/>
        <v>ok</v>
      </c>
    </row>
    <row r="99" spans="2:10" ht="18" customHeight="1">
      <c r="B99" s="346"/>
      <c r="C99" s="20"/>
      <c r="D99" s="21"/>
      <c r="E99" s="91"/>
      <c r="F99" s="17" t="s">
        <v>280</v>
      </c>
      <c r="G99" s="24" t="s">
        <v>288</v>
      </c>
      <c r="H99" s="189">
        <v>52500</v>
      </c>
      <c r="I99" s="63">
        <f t="shared" si="6"/>
        <v>68760</v>
      </c>
      <c r="J99" s="43" t="str">
        <f t="shared" si="5"/>
        <v>ok</v>
      </c>
    </row>
    <row r="100" spans="2:10" ht="18" customHeight="1">
      <c r="B100" s="346"/>
      <c r="C100" s="14"/>
      <c r="D100" s="15"/>
      <c r="E100" s="91"/>
      <c r="F100" s="17"/>
      <c r="G100" s="24" t="s">
        <v>295</v>
      </c>
      <c r="H100" s="189">
        <v>34000</v>
      </c>
      <c r="I100" s="63">
        <f t="shared" si="6"/>
        <v>34760</v>
      </c>
      <c r="J100" s="43" t="str">
        <f t="shared" si="5"/>
        <v>ok</v>
      </c>
    </row>
    <row r="101" spans="2:10" ht="18" customHeight="1">
      <c r="B101" s="346"/>
      <c r="C101" s="14"/>
      <c r="D101" s="15"/>
      <c r="E101" s="91"/>
      <c r="F101" s="17"/>
      <c r="G101" s="40" t="s">
        <v>306</v>
      </c>
      <c r="H101" s="189">
        <v>4000</v>
      </c>
      <c r="I101" s="63">
        <f t="shared" si="6"/>
        <v>30760</v>
      </c>
      <c r="J101" s="43" t="str">
        <f t="shared" si="5"/>
        <v>ok</v>
      </c>
    </row>
    <row r="102" spans="2:10" ht="18" customHeight="1">
      <c r="B102" s="346"/>
      <c r="C102" s="14"/>
      <c r="D102" s="15"/>
      <c r="E102" s="132"/>
      <c r="F102" s="20" t="s">
        <v>325</v>
      </c>
      <c r="G102" s="18" t="s">
        <v>326</v>
      </c>
      <c r="H102" s="188">
        <f>3500*6</f>
        <v>21000</v>
      </c>
      <c r="I102" s="63">
        <f aca="true" t="shared" si="7" ref="I102:I113">I101-H102+E102</f>
        <v>9760</v>
      </c>
      <c r="J102" s="43" t="str">
        <f t="shared" si="5"/>
        <v>ok</v>
      </c>
    </row>
    <row r="103" spans="2:10" ht="18" customHeight="1">
      <c r="B103" s="346"/>
      <c r="C103" s="22"/>
      <c r="D103" s="15"/>
      <c r="E103" s="91"/>
      <c r="F103" s="20"/>
      <c r="G103" s="18" t="s">
        <v>330</v>
      </c>
      <c r="H103" s="188">
        <f>3500*5+3400+20500+11000</f>
        <v>52400</v>
      </c>
      <c r="I103" s="63">
        <f t="shared" si="7"/>
        <v>-42640</v>
      </c>
      <c r="J103" s="43" t="str">
        <f t="shared" si="5"/>
        <v>ok</v>
      </c>
    </row>
    <row r="104" spans="2:10" ht="18" customHeight="1">
      <c r="B104" s="346"/>
      <c r="C104" s="20"/>
      <c r="D104" s="15"/>
      <c r="E104" s="132"/>
      <c r="F104" s="17" t="s">
        <v>341</v>
      </c>
      <c r="G104" s="18" t="s">
        <v>346</v>
      </c>
      <c r="H104" s="188">
        <v>27500</v>
      </c>
      <c r="I104" s="63">
        <f t="shared" si="7"/>
        <v>-70140</v>
      </c>
      <c r="J104" s="43" t="str">
        <f t="shared" si="5"/>
        <v>ok</v>
      </c>
    </row>
    <row r="105" spans="2:10" ht="18" customHeight="1">
      <c r="B105" s="346"/>
      <c r="C105" s="20"/>
      <c r="D105" s="15"/>
      <c r="E105" s="132"/>
      <c r="F105" s="23"/>
      <c r="G105" s="18" t="s">
        <v>352</v>
      </c>
      <c r="H105" s="188">
        <v>33200</v>
      </c>
      <c r="I105" s="63">
        <f t="shared" si="7"/>
        <v>-103340</v>
      </c>
      <c r="J105" s="43" t="str">
        <f t="shared" si="5"/>
        <v>ok</v>
      </c>
    </row>
    <row r="106" spans="2:10" ht="18" customHeight="1">
      <c r="B106" s="346"/>
      <c r="C106" s="55"/>
      <c r="D106" s="136"/>
      <c r="E106" s="137"/>
      <c r="F106" s="17"/>
      <c r="G106" s="40" t="s">
        <v>228</v>
      </c>
      <c r="H106" s="189">
        <v>8000</v>
      </c>
      <c r="I106" s="63">
        <f t="shared" si="7"/>
        <v>-111340</v>
      </c>
      <c r="J106" s="43" t="str">
        <f t="shared" si="5"/>
        <v>ok</v>
      </c>
    </row>
    <row r="107" spans="2:10" ht="18" customHeight="1">
      <c r="B107" s="346"/>
      <c r="C107" s="20" t="s">
        <v>386</v>
      </c>
      <c r="D107" s="15" t="s">
        <v>128</v>
      </c>
      <c r="E107" s="199">
        <v>150000</v>
      </c>
      <c r="F107" s="17" t="s">
        <v>380</v>
      </c>
      <c r="G107" s="24" t="s">
        <v>382</v>
      </c>
      <c r="H107" s="193">
        <v>28500</v>
      </c>
      <c r="I107" s="63">
        <f t="shared" si="7"/>
        <v>10160</v>
      </c>
      <c r="J107" s="43" t="str">
        <f t="shared" si="5"/>
        <v>ok</v>
      </c>
    </row>
    <row r="108" spans="2:10" ht="18" customHeight="1">
      <c r="B108" s="346"/>
      <c r="C108" s="20"/>
      <c r="D108" s="21"/>
      <c r="E108" s="16"/>
      <c r="F108" s="17" t="s">
        <v>386</v>
      </c>
      <c r="G108" s="18" t="s">
        <v>387</v>
      </c>
      <c r="H108" s="188">
        <v>5000</v>
      </c>
      <c r="I108" s="63">
        <f t="shared" si="7"/>
        <v>5160</v>
      </c>
      <c r="J108" s="43" t="str">
        <f t="shared" si="5"/>
        <v>ok</v>
      </c>
    </row>
    <row r="109" spans="2:10" ht="18" customHeight="1">
      <c r="B109" s="346"/>
      <c r="C109" s="20"/>
      <c r="D109" s="21"/>
      <c r="E109" s="91"/>
      <c r="F109" s="17" t="s">
        <v>398</v>
      </c>
      <c r="G109" s="18" t="s">
        <v>409</v>
      </c>
      <c r="H109" s="193">
        <v>20800</v>
      </c>
      <c r="I109" s="63">
        <f t="shared" si="7"/>
        <v>-15640</v>
      </c>
      <c r="J109" s="43" t="str">
        <f t="shared" si="5"/>
        <v>ok</v>
      </c>
    </row>
    <row r="110" spans="2:10" ht="18" customHeight="1">
      <c r="B110" s="346"/>
      <c r="C110" s="20" t="s">
        <v>439</v>
      </c>
      <c r="D110" s="21" t="s">
        <v>434</v>
      </c>
      <c r="E110" s="16">
        <v>200000</v>
      </c>
      <c r="F110" s="75" t="s">
        <v>419</v>
      </c>
      <c r="G110" s="70" t="s">
        <v>420</v>
      </c>
      <c r="H110" s="191">
        <v>27500</v>
      </c>
      <c r="I110" s="80">
        <f t="shared" si="7"/>
        <v>156860</v>
      </c>
      <c r="J110" s="43" t="str">
        <f t="shared" si="5"/>
        <v>ok</v>
      </c>
    </row>
    <row r="111" spans="2:10" ht="18" customHeight="1">
      <c r="B111" s="346"/>
      <c r="C111" s="14"/>
      <c r="D111" s="15"/>
      <c r="E111" s="91"/>
      <c r="F111" s="17" t="s">
        <v>448</v>
      </c>
      <c r="G111" s="21" t="s">
        <v>450</v>
      </c>
      <c r="H111" s="186">
        <v>25000</v>
      </c>
      <c r="I111" s="63">
        <f t="shared" si="7"/>
        <v>131860</v>
      </c>
      <c r="J111" s="43" t="str">
        <f t="shared" si="5"/>
        <v>ok</v>
      </c>
    </row>
    <row r="112" spans="2:10" ht="18" customHeight="1">
      <c r="B112" s="346"/>
      <c r="C112" s="22"/>
      <c r="D112" s="15"/>
      <c r="E112" s="133"/>
      <c r="F112" s="17" t="s">
        <v>455</v>
      </c>
      <c r="G112" s="21" t="s">
        <v>456</v>
      </c>
      <c r="H112" s="186">
        <v>15000</v>
      </c>
      <c r="I112" s="63">
        <f t="shared" si="7"/>
        <v>116860</v>
      </c>
      <c r="J112" s="43" t="str">
        <f t="shared" si="5"/>
        <v>ok</v>
      </c>
    </row>
    <row r="113" spans="2:10" ht="18" customHeight="1">
      <c r="B113" s="346"/>
      <c r="C113" s="20" t="s">
        <v>487</v>
      </c>
      <c r="D113" s="21" t="s">
        <v>488</v>
      </c>
      <c r="E113" s="16">
        <v>92000</v>
      </c>
      <c r="F113" s="17" t="s">
        <v>466</v>
      </c>
      <c r="G113" s="18" t="s">
        <v>471</v>
      </c>
      <c r="H113" s="188">
        <v>92000</v>
      </c>
      <c r="I113" s="63">
        <f t="shared" si="7"/>
        <v>116860</v>
      </c>
      <c r="J113" s="43" t="str">
        <f t="shared" si="5"/>
        <v>ok</v>
      </c>
    </row>
    <row r="114" spans="2:10" ht="18" customHeight="1">
      <c r="B114" s="346"/>
      <c r="C114" s="47"/>
      <c r="D114" s="24"/>
      <c r="E114" s="91"/>
      <c r="F114" s="75" t="s">
        <v>502</v>
      </c>
      <c r="G114" s="70" t="s">
        <v>507</v>
      </c>
      <c r="H114" s="192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46"/>
      <c r="C115" s="47"/>
      <c r="D115" s="24"/>
      <c r="E115" s="91"/>
      <c r="F115" s="17" t="s">
        <v>522</v>
      </c>
      <c r="G115" s="18" t="s">
        <v>530</v>
      </c>
      <c r="H115" s="185">
        <v>65000</v>
      </c>
      <c r="I115" s="63">
        <f>I111-H115+E115</f>
        <v>66860</v>
      </c>
      <c r="J115" s="230" t="s">
        <v>504</v>
      </c>
    </row>
    <row r="116" spans="2:10" ht="18" customHeight="1">
      <c r="B116" s="347"/>
      <c r="C116" s="29"/>
      <c r="D116" s="30"/>
      <c r="E116" s="215"/>
      <c r="F116" s="249" t="s">
        <v>534</v>
      </c>
      <c r="G116" s="30" t="s">
        <v>539</v>
      </c>
      <c r="H116" s="241">
        <v>95000</v>
      </c>
      <c r="I116" s="69">
        <f>I113-H116</f>
        <v>21860</v>
      </c>
      <c r="J116" s="243" t="s">
        <v>504</v>
      </c>
    </row>
    <row r="117" spans="2:10" ht="18" customHeight="1">
      <c r="B117" s="245"/>
      <c r="C117" s="223"/>
      <c r="D117" s="223"/>
      <c r="E117" s="223"/>
      <c r="F117" s="224"/>
      <c r="G117" s="242"/>
      <c r="H117" s="226"/>
      <c r="I117" s="227"/>
      <c r="J117" s="24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46" t="s">
        <v>49</v>
      </c>
      <c r="C119" s="14">
        <v>11.26</v>
      </c>
      <c r="D119" s="15" t="s">
        <v>512</v>
      </c>
      <c r="E119" s="132">
        <v>200000</v>
      </c>
      <c r="F119" s="17" t="s">
        <v>544</v>
      </c>
      <c r="G119" s="18" t="s">
        <v>507</v>
      </c>
      <c r="H119" s="185">
        <v>40000</v>
      </c>
      <c r="I119" s="150">
        <f>I116-H119+E119</f>
        <v>181860</v>
      </c>
      <c r="J119" s="43" t="s">
        <v>504</v>
      </c>
    </row>
    <row r="120" spans="2:10" ht="18" customHeight="1">
      <c r="B120" s="346"/>
      <c r="C120" s="22"/>
      <c r="D120" s="15"/>
      <c r="E120" s="91"/>
      <c r="F120" s="17" t="s">
        <v>575</v>
      </c>
      <c r="G120" s="18" t="s">
        <v>557</v>
      </c>
      <c r="H120" s="185">
        <v>20000</v>
      </c>
      <c r="I120" s="150">
        <f>I119-H120+E120</f>
        <v>161860</v>
      </c>
      <c r="J120" s="43" t="s">
        <v>504</v>
      </c>
    </row>
    <row r="121" spans="2:10" ht="18" customHeight="1">
      <c r="B121" s="346"/>
      <c r="C121" s="20"/>
      <c r="D121" s="15"/>
      <c r="E121" s="132"/>
      <c r="F121" s="39" t="s">
        <v>580</v>
      </c>
      <c r="G121" s="40" t="s">
        <v>583</v>
      </c>
      <c r="H121" s="185">
        <v>43400</v>
      </c>
      <c r="I121" s="150">
        <f>I120-H121+E121</f>
        <v>118460</v>
      </c>
      <c r="J121" s="43" t="s">
        <v>504</v>
      </c>
    </row>
    <row r="122" spans="2:10" ht="18" customHeight="1">
      <c r="B122" s="346"/>
      <c r="C122" s="20"/>
      <c r="D122" s="15"/>
      <c r="E122" s="198"/>
      <c r="F122" s="20" t="s">
        <v>586</v>
      </c>
      <c r="G122" s="18" t="s">
        <v>587</v>
      </c>
      <c r="H122" s="185">
        <v>5000</v>
      </c>
      <c r="I122" s="150">
        <f>I121-H122+E122</f>
        <v>113460</v>
      </c>
      <c r="J122" s="43" t="s">
        <v>504</v>
      </c>
    </row>
    <row r="123" spans="2:10" ht="18" customHeight="1">
      <c r="B123" s="346"/>
      <c r="C123" s="55"/>
      <c r="D123" s="136"/>
      <c r="E123" s="137"/>
      <c r="F123" s="17"/>
      <c r="G123" s="18" t="s">
        <v>590</v>
      </c>
      <c r="H123" s="185">
        <v>4700</v>
      </c>
      <c r="I123" s="150">
        <f>I122-H123+E123</f>
        <v>108760</v>
      </c>
      <c r="J123" s="43" t="s">
        <v>504</v>
      </c>
    </row>
    <row r="124" spans="2:10" ht="18" customHeight="1">
      <c r="B124" s="346"/>
      <c r="C124" s="20"/>
      <c r="D124" s="15"/>
      <c r="E124" s="199"/>
      <c r="F124" s="17"/>
      <c r="G124" s="18" t="s">
        <v>594</v>
      </c>
      <c r="H124" s="188">
        <v>21000</v>
      </c>
      <c r="I124" s="138">
        <f>I123-H124</f>
        <v>87760</v>
      </c>
      <c r="J124" s="97" t="str">
        <f>J123</f>
        <v>ok</v>
      </c>
    </row>
    <row r="125" spans="2:10" ht="18" customHeight="1">
      <c r="B125" s="346"/>
      <c r="C125" s="20"/>
      <c r="D125" s="21"/>
      <c r="E125" s="16"/>
      <c r="F125" s="17"/>
      <c r="G125" s="18"/>
      <c r="H125" s="188"/>
      <c r="I125" s="63"/>
      <c r="J125" s="43"/>
    </row>
    <row r="126" spans="2:10" ht="18" customHeight="1">
      <c r="B126" s="346"/>
      <c r="C126" s="20"/>
      <c r="D126" s="21"/>
      <c r="E126" s="91"/>
      <c r="F126" s="17"/>
      <c r="G126" s="24"/>
      <c r="H126" s="189"/>
      <c r="I126" s="63"/>
      <c r="J126" s="43"/>
    </row>
    <row r="127" spans="2:10" ht="18" customHeight="1">
      <c r="B127" s="346"/>
      <c r="C127" s="14"/>
      <c r="D127" s="15"/>
      <c r="E127" s="91"/>
      <c r="F127" s="17"/>
      <c r="G127" s="24"/>
      <c r="H127" s="189"/>
      <c r="I127" s="63"/>
      <c r="J127" s="43"/>
    </row>
    <row r="128" spans="2:10" ht="18" customHeight="1">
      <c r="B128" s="346"/>
      <c r="C128" s="14"/>
      <c r="D128" s="15"/>
      <c r="E128" s="91"/>
      <c r="F128" s="17"/>
      <c r="G128" s="40"/>
      <c r="H128" s="189"/>
      <c r="I128" s="63"/>
      <c r="J128" s="43"/>
    </row>
    <row r="129" spans="2:10" ht="18" customHeight="1">
      <c r="B129" s="346"/>
      <c r="C129" s="14"/>
      <c r="D129" s="15"/>
      <c r="E129" s="132"/>
      <c r="F129" s="20"/>
      <c r="G129" s="18"/>
      <c r="H129" s="188"/>
      <c r="I129" s="63"/>
      <c r="J129" s="43"/>
    </row>
    <row r="130" spans="2:10" ht="18" customHeight="1">
      <c r="B130" s="346"/>
      <c r="C130" s="22"/>
      <c r="D130" s="15"/>
      <c r="E130" s="91"/>
      <c r="F130" s="20"/>
      <c r="G130" s="18"/>
      <c r="H130" s="188"/>
      <c r="I130" s="63"/>
      <c r="J130" s="43"/>
    </row>
    <row r="131" spans="2:10" ht="18" customHeight="1">
      <c r="B131" s="346"/>
      <c r="C131" s="20"/>
      <c r="D131" s="15"/>
      <c r="E131" s="132"/>
      <c r="F131" s="17"/>
      <c r="G131" s="18"/>
      <c r="H131" s="188"/>
      <c r="I131" s="63"/>
      <c r="J131" s="43"/>
    </row>
    <row r="132" spans="2:10" ht="18" customHeight="1">
      <c r="B132" s="346"/>
      <c r="C132" s="20"/>
      <c r="D132" s="15"/>
      <c r="E132" s="132"/>
      <c r="F132" s="17"/>
      <c r="G132" s="18"/>
      <c r="H132" s="188"/>
      <c r="I132" s="63"/>
      <c r="J132" s="43"/>
    </row>
    <row r="133" spans="2:10" ht="18" customHeight="1">
      <c r="B133" s="346"/>
      <c r="C133" s="20"/>
      <c r="D133" s="15"/>
      <c r="E133" s="132"/>
      <c r="F133" s="17"/>
      <c r="G133" s="18"/>
      <c r="H133" s="188"/>
      <c r="I133" s="63"/>
      <c r="J133" s="43"/>
    </row>
    <row r="134" spans="2:10" ht="18" customHeight="1">
      <c r="B134" s="346"/>
      <c r="C134" s="20"/>
      <c r="D134" s="15"/>
      <c r="E134" s="132"/>
      <c r="F134" s="17"/>
      <c r="G134" s="18"/>
      <c r="H134" s="188"/>
      <c r="I134" s="63"/>
      <c r="J134" s="43"/>
    </row>
    <row r="135" spans="2:10" ht="18" customHeight="1">
      <c r="B135" s="346"/>
      <c r="C135" s="20"/>
      <c r="D135" s="15"/>
      <c r="E135" s="132"/>
      <c r="F135" s="23"/>
      <c r="G135" s="18"/>
      <c r="H135" s="188"/>
      <c r="I135" s="63"/>
      <c r="J135" s="43"/>
    </row>
    <row r="136" spans="2:10" ht="18" customHeight="1">
      <c r="B136" s="346"/>
      <c r="C136" s="55"/>
      <c r="D136" s="136"/>
      <c r="E136" s="137"/>
      <c r="F136" s="17"/>
      <c r="G136" s="40"/>
      <c r="H136" s="189"/>
      <c r="I136" s="63"/>
      <c r="J136" s="43"/>
    </row>
    <row r="137" spans="2:10" ht="18" customHeight="1">
      <c r="B137" s="346"/>
      <c r="C137" s="20"/>
      <c r="D137" s="15"/>
      <c r="E137" s="199"/>
      <c r="F137" s="17"/>
      <c r="G137" s="24"/>
      <c r="H137" s="193"/>
      <c r="I137" s="63"/>
      <c r="J137" s="43"/>
    </row>
    <row r="138" spans="2:10" ht="18" customHeight="1">
      <c r="B138" s="346"/>
      <c r="C138" s="20"/>
      <c r="D138" s="21"/>
      <c r="E138" s="91"/>
      <c r="F138" s="17"/>
      <c r="G138" s="18"/>
      <c r="H138" s="260"/>
      <c r="I138" s="63"/>
      <c r="J138" s="43"/>
    </row>
    <row r="139" spans="2:10" ht="18" customHeight="1">
      <c r="B139" s="346"/>
      <c r="C139" s="20"/>
      <c r="D139" s="21"/>
      <c r="E139" s="91"/>
      <c r="F139" s="17"/>
      <c r="G139" s="18"/>
      <c r="H139" s="260"/>
      <c r="I139" s="63"/>
      <c r="J139" s="43"/>
    </row>
    <row r="140" spans="2:10" ht="18" customHeight="1">
      <c r="B140" s="346"/>
      <c r="C140" s="20"/>
      <c r="D140" s="21"/>
      <c r="E140" s="91"/>
      <c r="F140" s="17"/>
      <c r="G140" s="18"/>
      <c r="H140" s="193"/>
      <c r="I140" s="63"/>
      <c r="J140" s="43"/>
    </row>
    <row r="141" spans="2:10" ht="18" customHeight="1">
      <c r="B141" s="346"/>
      <c r="C141" s="20"/>
      <c r="D141" s="21"/>
      <c r="E141" s="16"/>
      <c r="F141" s="75"/>
      <c r="G141" s="70"/>
      <c r="H141" s="191"/>
      <c r="I141" s="80"/>
      <c r="J141" s="43"/>
    </row>
    <row r="142" spans="2:10" ht="18" customHeight="1">
      <c r="B142" s="346"/>
      <c r="C142" s="14"/>
      <c r="D142" s="15"/>
      <c r="E142" s="91"/>
      <c r="F142" s="17"/>
      <c r="G142" s="21"/>
      <c r="H142" s="186"/>
      <c r="I142" s="63"/>
      <c r="J142" s="43"/>
    </row>
    <row r="143" spans="2:10" ht="18" customHeight="1">
      <c r="B143" s="346"/>
      <c r="C143" s="22"/>
      <c r="D143" s="15"/>
      <c r="E143" s="133"/>
      <c r="F143" s="17"/>
      <c r="G143" s="21"/>
      <c r="H143" s="186"/>
      <c r="I143" s="63"/>
      <c r="J143" s="43"/>
    </row>
    <row r="144" spans="2:10" ht="18" customHeight="1">
      <c r="B144" s="346"/>
      <c r="C144" s="20"/>
      <c r="D144" s="21"/>
      <c r="E144" s="16"/>
      <c r="F144" s="17"/>
      <c r="G144" s="18"/>
      <c r="H144" s="188"/>
      <c r="I144" s="63"/>
      <c r="J144" s="43"/>
    </row>
    <row r="145" spans="2:10" ht="18" customHeight="1">
      <c r="B145" s="347"/>
      <c r="C145" s="210"/>
      <c r="D145" s="210"/>
      <c r="E145" s="210"/>
      <c r="F145" s="211"/>
      <c r="G145" s="32"/>
      <c r="H145" s="241"/>
      <c r="I145" s="69"/>
      <c r="J145" s="243"/>
    </row>
    <row r="146" spans="2:9" ht="18" customHeight="1">
      <c r="B146" s="127"/>
      <c r="C146" s="3"/>
      <c r="D146" s="4"/>
      <c r="E146" s="128"/>
      <c r="F146" s="129"/>
      <c r="H146" s="130"/>
      <c r="I146" s="134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52" t="s">
        <v>50</v>
      </c>
      <c r="C148" s="22"/>
      <c r="D148" s="15"/>
      <c r="E148" s="133"/>
      <c r="F148" s="17" t="s">
        <v>81</v>
      </c>
      <c r="G148" s="18" t="s">
        <v>94</v>
      </c>
      <c r="H148" s="19">
        <v>20</v>
      </c>
      <c r="I148" s="63">
        <v>1595</v>
      </c>
      <c r="J148" s="98" t="s">
        <v>76</v>
      </c>
    </row>
    <row r="149" spans="2:10" ht="18" customHeight="1">
      <c r="B149" s="346"/>
      <c r="C149" s="20"/>
      <c r="D149" s="15"/>
      <c r="E149" s="132"/>
      <c r="F149" s="17" t="s">
        <v>106</v>
      </c>
      <c r="G149" s="18" t="s">
        <v>108</v>
      </c>
      <c r="H149" s="19">
        <v>30</v>
      </c>
      <c r="I149" s="63">
        <f>I148-H149</f>
        <v>1565</v>
      </c>
      <c r="J149" s="98" t="str">
        <f aca="true" t="shared" si="8" ref="J149:J166">J148</f>
        <v>ok</v>
      </c>
    </row>
    <row r="150" spans="2:10" ht="18" customHeight="1">
      <c r="B150" s="346"/>
      <c r="C150" s="20"/>
      <c r="D150" s="15"/>
      <c r="E150" s="132"/>
      <c r="F150" s="17" t="s">
        <v>158</v>
      </c>
      <c r="G150" s="18" t="s">
        <v>159</v>
      </c>
      <c r="H150" s="19" t="s">
        <v>189</v>
      </c>
      <c r="I150" s="63">
        <f>I149*170</f>
        <v>266050</v>
      </c>
      <c r="J150" s="98" t="str">
        <f t="shared" si="8"/>
        <v>ok</v>
      </c>
    </row>
    <row r="151" spans="2:10" ht="18" customHeight="1">
      <c r="B151" s="346"/>
      <c r="C151" s="55"/>
      <c r="D151" s="136"/>
      <c r="E151" s="137"/>
      <c r="F151" s="17" t="s">
        <v>258</v>
      </c>
      <c r="G151" s="18" t="s">
        <v>259</v>
      </c>
      <c r="H151" s="188">
        <v>113200</v>
      </c>
      <c r="I151" s="63">
        <f aca="true" t="shared" si="9" ref="I151:I157">I150-H151</f>
        <v>152850</v>
      </c>
      <c r="J151" s="98" t="str">
        <f t="shared" si="8"/>
        <v>ok</v>
      </c>
    </row>
    <row r="152" spans="2:10" ht="18" customHeight="1">
      <c r="B152" s="346"/>
      <c r="C152" s="20"/>
      <c r="D152" s="15"/>
      <c r="E152" s="137"/>
      <c r="F152" s="17" t="s">
        <v>237</v>
      </c>
      <c r="G152" s="18" t="s">
        <v>238</v>
      </c>
      <c r="H152" s="188">
        <v>71500</v>
      </c>
      <c r="I152" s="63">
        <f t="shared" si="9"/>
        <v>81350</v>
      </c>
      <c r="J152" s="98" t="str">
        <f t="shared" si="8"/>
        <v>ok</v>
      </c>
    </row>
    <row r="153" spans="2:10" ht="18" customHeight="1">
      <c r="B153" s="346"/>
      <c r="C153" s="20"/>
      <c r="D153" s="21"/>
      <c r="E153" s="16"/>
      <c r="F153" s="20" t="s">
        <v>325</v>
      </c>
      <c r="G153" s="18" t="s">
        <v>328</v>
      </c>
      <c r="H153" s="188">
        <f>3500*5+14400</f>
        <v>31900</v>
      </c>
      <c r="I153" s="63">
        <f t="shared" si="9"/>
        <v>49450</v>
      </c>
      <c r="J153" s="98" t="str">
        <f t="shared" si="8"/>
        <v>ok</v>
      </c>
    </row>
    <row r="154" spans="2:10" ht="18" customHeight="1">
      <c r="B154" s="346"/>
      <c r="C154" s="20"/>
      <c r="D154" s="21"/>
      <c r="E154" s="91"/>
      <c r="F154" s="17" t="s">
        <v>339</v>
      </c>
      <c r="G154" s="18" t="s">
        <v>377</v>
      </c>
      <c r="H154" s="188">
        <v>24500</v>
      </c>
      <c r="I154" s="63">
        <f t="shared" si="9"/>
        <v>24950</v>
      </c>
      <c r="J154" s="98" t="str">
        <f t="shared" si="8"/>
        <v>ok</v>
      </c>
    </row>
    <row r="155" spans="2:10" ht="18" customHeight="1">
      <c r="B155" s="346"/>
      <c r="C155" s="20"/>
      <c r="D155" s="21"/>
      <c r="E155" s="16"/>
      <c r="F155" s="17" t="s">
        <v>386</v>
      </c>
      <c r="G155" s="18" t="s">
        <v>388</v>
      </c>
      <c r="H155" s="188">
        <v>10000</v>
      </c>
      <c r="I155" s="63">
        <f t="shared" si="9"/>
        <v>14950</v>
      </c>
      <c r="J155" s="98" t="str">
        <f t="shared" si="8"/>
        <v>ok</v>
      </c>
    </row>
    <row r="156" spans="2:10" ht="18" customHeight="1">
      <c r="B156" s="346"/>
      <c r="C156" s="22"/>
      <c r="D156" s="15"/>
      <c r="E156" s="133"/>
      <c r="F156" s="17" t="s">
        <v>404</v>
      </c>
      <c r="G156" s="18" t="s">
        <v>406</v>
      </c>
      <c r="H156" s="188">
        <v>17100</v>
      </c>
      <c r="I156" s="63">
        <f t="shared" si="9"/>
        <v>-2150</v>
      </c>
      <c r="J156" s="98" t="str">
        <f t="shared" si="8"/>
        <v>ok</v>
      </c>
    </row>
    <row r="157" spans="2:10" ht="18" customHeight="1">
      <c r="B157" s="346"/>
      <c r="C157" s="22"/>
      <c r="D157" s="15"/>
      <c r="E157" s="133"/>
      <c r="F157" s="175" t="s">
        <v>412</v>
      </c>
      <c r="G157" s="18" t="s">
        <v>416</v>
      </c>
      <c r="H157" s="188">
        <v>27500</v>
      </c>
      <c r="I157" s="63">
        <f t="shared" si="9"/>
        <v>-29650</v>
      </c>
      <c r="J157" s="98" t="str">
        <f t="shared" si="8"/>
        <v>ok</v>
      </c>
    </row>
    <row r="158" spans="2:10" ht="18" customHeight="1">
      <c r="B158" s="346"/>
      <c r="C158" s="22"/>
      <c r="D158" s="15"/>
      <c r="E158" s="133"/>
      <c r="F158" s="17" t="s">
        <v>440</v>
      </c>
      <c r="G158" s="18" t="s">
        <v>441</v>
      </c>
      <c r="H158" s="193">
        <v>13000</v>
      </c>
      <c r="I158" s="63">
        <f>I157-H158</f>
        <v>-42650</v>
      </c>
      <c r="J158" s="98" t="str">
        <f t="shared" si="8"/>
        <v>ok</v>
      </c>
    </row>
    <row r="159" spans="2:10" ht="18" customHeight="1">
      <c r="B159" s="346"/>
      <c r="C159" s="22"/>
      <c r="D159" s="15"/>
      <c r="E159" s="133"/>
      <c r="F159" s="17" t="s">
        <v>455</v>
      </c>
      <c r="G159" s="21" t="s">
        <v>454</v>
      </c>
      <c r="H159" s="186">
        <v>60000</v>
      </c>
      <c r="I159" s="63">
        <f>I158-H159</f>
        <v>-102650</v>
      </c>
      <c r="J159" s="98" t="str">
        <f t="shared" si="8"/>
        <v>ok</v>
      </c>
    </row>
    <row r="160" spans="2:10" ht="18" customHeight="1">
      <c r="B160" s="346"/>
      <c r="C160" s="20" t="s">
        <v>495</v>
      </c>
      <c r="D160" s="21" t="s">
        <v>485</v>
      </c>
      <c r="E160" s="185">
        <v>92000</v>
      </c>
      <c r="F160" s="17" t="s">
        <v>466</v>
      </c>
      <c r="G160" s="18" t="s">
        <v>471</v>
      </c>
      <c r="H160" s="188">
        <v>92000</v>
      </c>
      <c r="I160" s="63">
        <f aca="true" t="shared" si="10" ref="I160:I165">I159-H160+E160</f>
        <v>-102650</v>
      </c>
      <c r="J160" s="98" t="str">
        <f t="shared" si="8"/>
        <v>ok</v>
      </c>
    </row>
    <row r="161" spans="2:10" ht="18" customHeight="1">
      <c r="B161" s="346"/>
      <c r="C161" s="14"/>
      <c r="D161" s="15"/>
      <c r="E161" s="132"/>
      <c r="F161" s="175" t="s">
        <v>502</v>
      </c>
      <c r="G161" s="18" t="s">
        <v>509</v>
      </c>
      <c r="H161" s="188">
        <v>72000</v>
      </c>
      <c r="I161" s="63">
        <f t="shared" si="10"/>
        <v>-174650</v>
      </c>
      <c r="J161" s="98" t="str">
        <f t="shared" si="8"/>
        <v>ok</v>
      </c>
    </row>
    <row r="162" spans="2:10" ht="18" customHeight="1">
      <c r="B162" s="346"/>
      <c r="C162" s="20"/>
      <c r="D162" s="15"/>
      <c r="E162" s="132"/>
      <c r="F162" s="17" t="s">
        <v>524</v>
      </c>
      <c r="G162" s="18" t="s">
        <v>528</v>
      </c>
      <c r="H162" s="185">
        <v>50300</v>
      </c>
      <c r="I162" s="63">
        <f t="shared" si="10"/>
        <v>-224950</v>
      </c>
      <c r="J162" s="98" t="str">
        <f t="shared" si="8"/>
        <v>ok</v>
      </c>
    </row>
    <row r="163" spans="2:10" ht="18" customHeight="1">
      <c r="B163" s="346"/>
      <c r="C163" s="20"/>
      <c r="D163" s="15"/>
      <c r="E163" s="132"/>
      <c r="F163" s="175" t="s">
        <v>534</v>
      </c>
      <c r="G163" s="24" t="s">
        <v>536</v>
      </c>
      <c r="H163" s="185">
        <v>80000</v>
      </c>
      <c r="I163" s="63">
        <f t="shared" si="10"/>
        <v>-304950</v>
      </c>
      <c r="J163" s="98" t="str">
        <f t="shared" si="8"/>
        <v>ok</v>
      </c>
    </row>
    <row r="164" spans="2:10" ht="18" customHeight="1">
      <c r="B164" s="346"/>
      <c r="C164" s="55"/>
      <c r="D164" s="136"/>
      <c r="E164" s="137"/>
      <c r="F164" s="175" t="s">
        <v>544</v>
      </c>
      <c r="G164" s="18" t="s">
        <v>559</v>
      </c>
      <c r="H164" s="185">
        <v>70000</v>
      </c>
      <c r="I164" s="63">
        <f t="shared" si="10"/>
        <v>-374950</v>
      </c>
      <c r="J164" s="98" t="str">
        <f t="shared" si="8"/>
        <v>ok</v>
      </c>
    </row>
    <row r="165" spans="2:10" ht="18" customHeight="1">
      <c r="B165" s="346"/>
      <c r="C165" s="20"/>
      <c r="D165" s="15"/>
      <c r="E165" s="137"/>
      <c r="F165" s="17" t="s">
        <v>575</v>
      </c>
      <c r="G165" s="18" t="s">
        <v>579</v>
      </c>
      <c r="H165" s="185">
        <v>10000</v>
      </c>
      <c r="I165" s="63">
        <f t="shared" si="10"/>
        <v>-384950</v>
      </c>
      <c r="J165" s="98" t="str">
        <f t="shared" si="8"/>
        <v>ok</v>
      </c>
    </row>
    <row r="166" spans="2:10" ht="18" customHeight="1">
      <c r="B166" s="346"/>
      <c r="C166" s="20"/>
      <c r="D166" s="21"/>
      <c r="E166" s="16"/>
      <c r="F166" s="17" t="s">
        <v>580</v>
      </c>
      <c r="G166" s="18" t="s">
        <v>581</v>
      </c>
      <c r="H166" s="185">
        <v>51300</v>
      </c>
      <c r="I166" s="63">
        <f>I165-H166+E166</f>
        <v>-436250</v>
      </c>
      <c r="J166" s="98" t="str">
        <f t="shared" si="8"/>
        <v>ok</v>
      </c>
    </row>
    <row r="167" spans="2:10" ht="18" customHeight="1">
      <c r="B167" s="346"/>
      <c r="C167" s="20" t="s">
        <v>629</v>
      </c>
      <c r="D167" s="21" t="s">
        <v>463</v>
      </c>
      <c r="E167" s="185">
        <v>600000</v>
      </c>
      <c r="F167" s="17"/>
      <c r="G167" s="18" t="s">
        <v>594</v>
      </c>
      <c r="H167" s="188">
        <v>21000</v>
      </c>
      <c r="I167" s="138">
        <f>I166-H167+E167</f>
        <v>142750</v>
      </c>
      <c r="J167" s="97" t="str">
        <f>J166</f>
        <v>ok</v>
      </c>
    </row>
    <row r="168" spans="2:10" ht="18" customHeight="1">
      <c r="B168" s="346"/>
      <c r="C168" s="20"/>
      <c r="D168" s="21"/>
      <c r="E168" s="91"/>
      <c r="F168" s="17" t="s">
        <v>706</v>
      </c>
      <c r="G168" s="18" t="s">
        <v>707</v>
      </c>
      <c r="H168" s="188">
        <v>35000</v>
      </c>
      <c r="I168" s="138">
        <f>I167-H168+E168</f>
        <v>107750</v>
      </c>
      <c r="J168" s="97" t="str">
        <f>J167</f>
        <v>ok</v>
      </c>
    </row>
    <row r="169" spans="2:10" ht="18" customHeight="1">
      <c r="B169" s="346"/>
      <c r="C169" s="20"/>
      <c r="D169" s="21"/>
      <c r="E169" s="91"/>
      <c r="F169" s="175"/>
      <c r="G169" s="18"/>
      <c r="H169" s="185"/>
      <c r="I169" s="63"/>
      <c r="J169" s="267"/>
    </row>
    <row r="170" spans="2:10" ht="18" customHeight="1">
      <c r="B170" s="346"/>
      <c r="C170" s="20"/>
      <c r="D170" s="21"/>
      <c r="E170" s="16"/>
      <c r="F170" s="175"/>
      <c r="G170" s="18"/>
      <c r="H170" s="19"/>
      <c r="I170" s="63"/>
      <c r="J170" s="98"/>
    </row>
    <row r="171" spans="2:10" ht="18" customHeight="1">
      <c r="B171" s="346"/>
      <c r="C171" s="22"/>
      <c r="D171" s="15"/>
      <c r="E171" s="133"/>
      <c r="F171" s="17"/>
      <c r="G171" s="18"/>
      <c r="H171" s="19"/>
      <c r="I171" s="63"/>
      <c r="J171" s="98"/>
    </row>
    <row r="172" spans="2:10" ht="18" customHeight="1">
      <c r="B172" s="346"/>
      <c r="C172" s="22"/>
      <c r="D172" s="15"/>
      <c r="E172" s="133"/>
      <c r="F172" s="177"/>
      <c r="G172" s="40"/>
      <c r="H172" s="41"/>
      <c r="I172" s="42"/>
      <c r="J172" s="43"/>
    </row>
    <row r="173" spans="2:10" ht="18" customHeight="1">
      <c r="B173" s="346"/>
      <c r="C173" s="22"/>
      <c r="D173" s="15"/>
      <c r="E173" s="137"/>
      <c r="F173" s="175"/>
      <c r="G173" s="18"/>
      <c r="H173" s="19"/>
      <c r="I173" s="63"/>
      <c r="J173" s="98"/>
    </row>
    <row r="174" spans="2:10" ht="18" customHeight="1">
      <c r="B174" s="347"/>
      <c r="C174" s="210"/>
      <c r="D174" s="210"/>
      <c r="E174" s="210"/>
      <c r="F174" s="210"/>
      <c r="G174" s="210"/>
      <c r="H174" s="210"/>
      <c r="I174" s="210"/>
      <c r="J174" s="210"/>
    </row>
    <row r="175" spans="2:9" ht="18" customHeight="1">
      <c r="B175" s="127"/>
      <c r="C175" s="3"/>
      <c r="D175" s="4"/>
      <c r="E175" s="128"/>
      <c r="F175" s="129"/>
      <c r="H175" s="130"/>
      <c r="I175" s="134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52" t="s">
        <v>51</v>
      </c>
      <c r="C177" s="20"/>
      <c r="D177" s="21"/>
      <c r="E177" s="16"/>
      <c r="F177" s="17" t="s">
        <v>81</v>
      </c>
      <c r="G177" s="18" t="s">
        <v>94</v>
      </c>
      <c r="H177" s="19">
        <v>20</v>
      </c>
      <c r="I177" s="63">
        <v>3020</v>
      </c>
      <c r="J177" s="59" t="s">
        <v>10</v>
      </c>
    </row>
    <row r="178" spans="2:10" ht="18" customHeight="1">
      <c r="B178" s="346"/>
      <c r="C178" s="20" t="s">
        <v>136</v>
      </c>
      <c r="D178" s="21" t="s">
        <v>137</v>
      </c>
      <c r="E178" s="16">
        <f>100000/171</f>
        <v>584.7953216374269</v>
      </c>
      <c r="F178" s="17" t="s">
        <v>106</v>
      </c>
      <c r="G178" s="18" t="s">
        <v>109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46"/>
      <c r="C179" s="20"/>
      <c r="D179" s="21"/>
      <c r="E179" s="16"/>
      <c r="F179" s="17" t="s">
        <v>153</v>
      </c>
      <c r="G179" s="18" t="s">
        <v>157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46"/>
      <c r="C180" s="20"/>
      <c r="D180" s="21"/>
      <c r="E180" s="16"/>
      <c r="F180" s="17" t="s">
        <v>158</v>
      </c>
      <c r="G180" s="18" t="s">
        <v>159</v>
      </c>
      <c r="H180" s="19" t="s">
        <v>189</v>
      </c>
      <c r="I180" s="63">
        <f>I179*170</f>
        <v>407115.20467836264</v>
      </c>
      <c r="J180" s="59" t="s">
        <v>10</v>
      </c>
    </row>
    <row r="181" spans="2:10" ht="18" customHeight="1">
      <c r="B181" s="346"/>
      <c r="C181" s="20"/>
      <c r="D181" s="21"/>
      <c r="E181" s="16"/>
      <c r="F181" s="17" t="s">
        <v>162</v>
      </c>
      <c r="G181" s="18" t="s">
        <v>166</v>
      </c>
      <c r="H181" s="188">
        <v>15000</v>
      </c>
      <c r="I181" s="63">
        <f aca="true" t="shared" si="11" ref="I181:I186">I180-H181</f>
        <v>392115.20467836264</v>
      </c>
      <c r="J181" s="59" t="s">
        <v>10</v>
      </c>
    </row>
    <row r="182" spans="2:10" ht="18" customHeight="1">
      <c r="B182" s="346"/>
      <c r="C182" s="20"/>
      <c r="D182" s="21"/>
      <c r="E182" s="16"/>
      <c r="F182" s="20" t="s">
        <v>196</v>
      </c>
      <c r="G182" s="18" t="s">
        <v>203</v>
      </c>
      <c r="H182" s="188">
        <v>9500</v>
      </c>
      <c r="I182" s="63">
        <f t="shared" si="11"/>
        <v>382615.20467836264</v>
      </c>
      <c r="J182" s="59" t="s">
        <v>10</v>
      </c>
    </row>
    <row r="183" spans="2:10" ht="18" customHeight="1">
      <c r="B183" s="346"/>
      <c r="C183" s="20"/>
      <c r="D183" s="21"/>
      <c r="E183" s="16"/>
      <c r="F183" s="17" t="s">
        <v>206</v>
      </c>
      <c r="G183" s="18" t="s">
        <v>213</v>
      </c>
      <c r="H183" s="188">
        <v>165000</v>
      </c>
      <c r="I183" s="63">
        <f t="shared" si="11"/>
        <v>217615.20467836264</v>
      </c>
      <c r="J183" s="59" t="s">
        <v>10</v>
      </c>
    </row>
    <row r="184" spans="2:10" ht="18" customHeight="1">
      <c r="B184" s="346"/>
      <c r="C184" s="20"/>
      <c r="D184" s="21"/>
      <c r="E184" s="16"/>
      <c r="F184" s="17"/>
      <c r="G184" s="40" t="s">
        <v>230</v>
      </c>
      <c r="H184" s="189">
        <v>14000</v>
      </c>
      <c r="I184" s="63">
        <f t="shared" si="11"/>
        <v>203615.20467836264</v>
      </c>
      <c r="J184" s="59" t="s">
        <v>10</v>
      </c>
    </row>
    <row r="185" spans="2:10" ht="18" customHeight="1">
      <c r="B185" s="346"/>
      <c r="C185" s="20"/>
      <c r="D185" s="21"/>
      <c r="E185" s="16"/>
      <c r="F185" s="17" t="s">
        <v>237</v>
      </c>
      <c r="G185" s="18" t="s">
        <v>238</v>
      </c>
      <c r="H185" s="188">
        <v>71500</v>
      </c>
      <c r="I185" s="63">
        <f t="shared" si="11"/>
        <v>132115.20467836264</v>
      </c>
      <c r="J185" s="59" t="s">
        <v>10</v>
      </c>
    </row>
    <row r="186" spans="2:10" ht="18" customHeight="1">
      <c r="B186" s="346"/>
      <c r="C186" s="20"/>
      <c r="D186" s="21"/>
      <c r="E186" s="16"/>
      <c r="F186" s="17" t="s">
        <v>280</v>
      </c>
      <c r="G186" s="24" t="s">
        <v>285</v>
      </c>
      <c r="H186" s="189">
        <v>45000</v>
      </c>
      <c r="I186" s="63">
        <f t="shared" si="11"/>
        <v>87115.20467836264</v>
      </c>
      <c r="J186" s="59" t="s">
        <v>10</v>
      </c>
    </row>
    <row r="187" spans="2:10" ht="18" customHeight="1">
      <c r="B187" s="346"/>
      <c r="C187" s="20" t="s">
        <v>321</v>
      </c>
      <c r="D187" s="21" t="s">
        <v>205</v>
      </c>
      <c r="E187" s="185">
        <v>200000</v>
      </c>
      <c r="F187" s="17"/>
      <c r="G187" s="24" t="s">
        <v>314</v>
      </c>
      <c r="H187" s="189">
        <v>270000</v>
      </c>
      <c r="I187" s="63">
        <f aca="true" t="shared" si="12" ref="I187:I194">I186-H187+E187</f>
        <v>17115.204678362643</v>
      </c>
      <c r="J187" s="59" t="s">
        <v>10</v>
      </c>
    </row>
    <row r="188" spans="2:10" ht="18" customHeight="1">
      <c r="B188" s="346"/>
      <c r="C188" s="20"/>
      <c r="D188" s="21"/>
      <c r="E188" s="16"/>
      <c r="F188" s="20" t="s">
        <v>325</v>
      </c>
      <c r="G188" s="18" t="s">
        <v>331</v>
      </c>
      <c r="H188" s="188">
        <f>3500*4+33000+10000</f>
        <v>57000</v>
      </c>
      <c r="I188" s="63">
        <f t="shared" si="12"/>
        <v>-39884.79532163736</v>
      </c>
      <c r="J188" s="59" t="s">
        <v>10</v>
      </c>
    </row>
    <row r="189" spans="2:10" ht="18" customHeight="1">
      <c r="B189" s="346"/>
      <c r="C189" s="20"/>
      <c r="D189" s="21"/>
      <c r="E189" s="16"/>
      <c r="F189" s="17" t="s">
        <v>339</v>
      </c>
      <c r="G189" s="18" t="s">
        <v>340</v>
      </c>
      <c r="H189" s="188">
        <v>148680</v>
      </c>
      <c r="I189" s="63">
        <f t="shared" si="12"/>
        <v>-188564.79532163736</v>
      </c>
      <c r="J189" s="59" t="s">
        <v>10</v>
      </c>
    </row>
    <row r="190" spans="2:10" ht="18" customHeight="1">
      <c r="B190" s="346"/>
      <c r="C190" s="20" t="s">
        <v>386</v>
      </c>
      <c r="D190" s="21" t="s">
        <v>128</v>
      </c>
      <c r="E190" s="185">
        <v>428565</v>
      </c>
      <c r="F190" s="17" t="s">
        <v>341</v>
      </c>
      <c r="G190" s="18" t="s">
        <v>374</v>
      </c>
      <c r="H190" s="188">
        <v>240000</v>
      </c>
      <c r="I190" s="63">
        <f t="shared" si="12"/>
        <v>0.20467836264288053</v>
      </c>
      <c r="J190" s="59" t="s">
        <v>10</v>
      </c>
    </row>
    <row r="191" spans="2:10" ht="18" customHeight="1">
      <c r="B191" s="346"/>
      <c r="C191" s="20"/>
      <c r="D191" s="21"/>
      <c r="E191" s="16"/>
      <c r="F191" s="17" t="s">
        <v>428</v>
      </c>
      <c r="G191" s="18" t="s">
        <v>429</v>
      </c>
      <c r="H191" s="188">
        <v>5500</v>
      </c>
      <c r="I191" s="63">
        <f t="shared" si="12"/>
        <v>-5499.795321637357</v>
      </c>
      <c r="J191" s="59" t="s">
        <v>10</v>
      </c>
    </row>
    <row r="192" spans="2:10" ht="18" customHeight="1">
      <c r="B192" s="346"/>
      <c r="C192" s="20"/>
      <c r="D192" s="21"/>
      <c r="E192" s="16"/>
      <c r="F192" s="17"/>
      <c r="G192" s="21" t="s">
        <v>430</v>
      </c>
      <c r="H192" s="188">
        <v>4300</v>
      </c>
      <c r="I192" s="63">
        <f t="shared" si="12"/>
        <v>-9799.795321637357</v>
      </c>
      <c r="J192" s="59" t="s">
        <v>10</v>
      </c>
    </row>
    <row r="193" spans="2:10" ht="18" customHeight="1">
      <c r="B193" s="346"/>
      <c r="C193" s="20"/>
      <c r="D193" s="21"/>
      <c r="E193" s="16"/>
      <c r="F193" s="17" t="s">
        <v>460</v>
      </c>
      <c r="G193" s="24" t="s">
        <v>461</v>
      </c>
      <c r="H193" s="188">
        <v>100000</v>
      </c>
      <c r="I193" s="63">
        <f t="shared" si="12"/>
        <v>-109799.79532163736</v>
      </c>
      <c r="J193" s="59" t="s">
        <v>10</v>
      </c>
    </row>
    <row r="194" spans="2:10" ht="18" customHeight="1">
      <c r="B194" s="346"/>
      <c r="C194" s="20"/>
      <c r="D194" s="21"/>
      <c r="E194" s="16"/>
      <c r="F194" s="17" t="s">
        <v>466</v>
      </c>
      <c r="G194" s="18" t="s">
        <v>471</v>
      </c>
      <c r="H194" s="188">
        <v>92000</v>
      </c>
      <c r="I194" s="63">
        <f t="shared" si="12"/>
        <v>-201799.79532163736</v>
      </c>
      <c r="J194" s="59" t="s">
        <v>10</v>
      </c>
    </row>
    <row r="195" spans="2:10" ht="18" customHeight="1">
      <c r="B195" s="346"/>
      <c r="C195" s="20"/>
      <c r="D195" s="21"/>
      <c r="E195" s="16"/>
      <c r="F195" s="17" t="s">
        <v>500</v>
      </c>
      <c r="G195" s="24" t="s">
        <v>501</v>
      </c>
      <c r="H195" s="188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46"/>
      <c r="C196" s="20"/>
      <c r="D196" s="21"/>
      <c r="E196" s="16"/>
      <c r="F196" s="17"/>
      <c r="G196" s="18" t="s">
        <v>594</v>
      </c>
      <c r="H196" s="188">
        <v>21000</v>
      </c>
      <c r="I196" s="138">
        <f>I195-H196</f>
        <v>-272799.79532163736</v>
      </c>
      <c r="J196" s="97" t="str">
        <f>J195</f>
        <v>ok</v>
      </c>
    </row>
    <row r="197" spans="2:10" ht="18" customHeight="1">
      <c r="B197" s="346"/>
      <c r="C197" s="20"/>
      <c r="D197" s="21"/>
      <c r="E197" s="16"/>
      <c r="F197" s="17"/>
      <c r="G197" s="18"/>
      <c r="H197" s="190"/>
      <c r="I197" s="138"/>
      <c r="J197" s="97"/>
    </row>
    <row r="198" spans="2:10" ht="18" customHeight="1">
      <c r="B198" s="346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46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46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46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46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47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3" t="s">
        <v>52</v>
      </c>
      <c r="C206" s="99" t="s">
        <v>451</v>
      </c>
      <c r="D206" s="100" t="s">
        <v>54</v>
      </c>
      <c r="E206" s="109"/>
      <c r="F206" s="87" t="s">
        <v>27</v>
      </c>
      <c r="G206" s="148" t="s">
        <v>367</v>
      </c>
      <c r="H206" s="149">
        <v>500</v>
      </c>
      <c r="I206" s="138">
        <v>1476</v>
      </c>
      <c r="J206" s="139" t="s">
        <v>76</v>
      </c>
    </row>
    <row r="207" spans="2:10" ht="18" customHeight="1">
      <c r="B207" s="344"/>
      <c r="C207" s="99"/>
      <c r="D207" s="100" t="s">
        <v>55</v>
      </c>
      <c r="E207" s="109">
        <f>920000/174</f>
        <v>5287.35632183908</v>
      </c>
      <c r="F207" s="39" t="s">
        <v>81</v>
      </c>
      <c r="G207" s="40" t="s">
        <v>82</v>
      </c>
      <c r="H207" s="82">
        <v>300</v>
      </c>
      <c r="I207" s="138">
        <f>I206-H207</f>
        <v>1176</v>
      </c>
      <c r="J207" s="139" t="str">
        <f aca="true" t="shared" si="13" ref="J207:J229">J206</f>
        <v>ok</v>
      </c>
    </row>
    <row r="208" spans="2:10" ht="18" customHeight="1">
      <c r="B208" s="344"/>
      <c r="C208" s="99"/>
      <c r="D208" s="100" t="s">
        <v>20</v>
      </c>
      <c r="E208" s="109" t="s">
        <v>53</v>
      </c>
      <c r="F208" s="17"/>
      <c r="G208" s="18" t="s">
        <v>94</v>
      </c>
      <c r="H208" s="19">
        <v>40</v>
      </c>
      <c r="I208" s="138">
        <f>I207-H208</f>
        <v>1136</v>
      </c>
      <c r="J208" s="139" t="str">
        <f t="shared" si="13"/>
        <v>ok</v>
      </c>
    </row>
    <row r="209" spans="2:10" ht="18" customHeight="1">
      <c r="B209" s="344"/>
      <c r="C209" s="99"/>
      <c r="D209" s="100"/>
      <c r="E209" s="109"/>
      <c r="F209" s="17" t="s">
        <v>106</v>
      </c>
      <c r="G209" s="18" t="s">
        <v>366</v>
      </c>
      <c r="H209" s="19">
        <v>40</v>
      </c>
      <c r="I209" s="138">
        <f>I208-H209</f>
        <v>1096</v>
      </c>
      <c r="J209" s="139" t="str">
        <f t="shared" si="13"/>
        <v>ok</v>
      </c>
    </row>
    <row r="210" spans="2:10" ht="18" customHeight="1">
      <c r="B210" s="344"/>
      <c r="C210" s="99"/>
      <c r="D210" s="100"/>
      <c r="E210" s="109"/>
      <c r="F210" s="17" t="s">
        <v>158</v>
      </c>
      <c r="G210" s="18" t="s">
        <v>159</v>
      </c>
      <c r="H210" s="19" t="s">
        <v>189</v>
      </c>
      <c r="I210" s="138">
        <f>I209*170</f>
        <v>186320</v>
      </c>
      <c r="J210" s="139" t="str">
        <f t="shared" si="13"/>
        <v>ok</v>
      </c>
    </row>
    <row r="211" spans="2:10" ht="18" customHeight="1">
      <c r="B211" s="344"/>
      <c r="C211" s="99"/>
      <c r="D211" s="100"/>
      <c r="E211" s="109"/>
      <c r="F211" s="17" t="s">
        <v>162</v>
      </c>
      <c r="G211" s="18" t="s">
        <v>365</v>
      </c>
      <c r="H211" s="189">
        <v>24000</v>
      </c>
      <c r="I211" s="138">
        <f>I210-H211</f>
        <v>162320</v>
      </c>
      <c r="J211" s="139" t="str">
        <f t="shared" si="13"/>
        <v>ok</v>
      </c>
    </row>
    <row r="212" spans="2:10" ht="18" customHeight="1">
      <c r="B212" s="344"/>
      <c r="C212" s="99"/>
      <c r="D212" s="100"/>
      <c r="E212" s="109"/>
      <c r="F212" s="17" t="s">
        <v>206</v>
      </c>
      <c r="G212" s="18" t="s">
        <v>364</v>
      </c>
      <c r="H212" s="188">
        <f>22500*2</f>
        <v>45000</v>
      </c>
      <c r="I212" s="138">
        <f>I211-H212</f>
        <v>117320</v>
      </c>
      <c r="J212" s="139" t="str">
        <f t="shared" si="13"/>
        <v>ok</v>
      </c>
    </row>
    <row r="213" spans="2:10" ht="18" customHeight="1">
      <c r="B213" s="344"/>
      <c r="C213" s="99"/>
      <c r="D213" s="100"/>
      <c r="E213" s="109"/>
      <c r="F213" s="39"/>
      <c r="G213" s="40" t="s">
        <v>363</v>
      </c>
      <c r="H213" s="189">
        <v>16000</v>
      </c>
      <c r="I213" s="138">
        <f>I212-H213</f>
        <v>101320</v>
      </c>
      <c r="J213" s="139" t="str">
        <f t="shared" si="13"/>
        <v>ok</v>
      </c>
    </row>
    <row r="214" spans="2:10" ht="18" customHeight="1">
      <c r="B214" s="344"/>
      <c r="C214" s="99"/>
      <c r="D214" s="100"/>
      <c r="E214" s="109"/>
      <c r="F214" s="17" t="s">
        <v>237</v>
      </c>
      <c r="G214" s="18" t="s">
        <v>243</v>
      </c>
      <c r="H214" s="188">
        <f>71500*2</f>
        <v>143000</v>
      </c>
      <c r="I214" s="138">
        <f>I213-H214</f>
        <v>-41680</v>
      </c>
      <c r="J214" s="139" t="str">
        <f t="shared" si="13"/>
        <v>ok</v>
      </c>
    </row>
    <row r="215" spans="2:10" ht="18" customHeight="1">
      <c r="B215" s="344"/>
      <c r="C215" s="99"/>
      <c r="D215" s="100"/>
      <c r="E215" s="109"/>
      <c r="F215" s="17" t="s">
        <v>280</v>
      </c>
      <c r="G215" s="24" t="s">
        <v>295</v>
      </c>
      <c r="H215" s="189">
        <v>68000</v>
      </c>
      <c r="I215" s="138">
        <f>I214-H215</f>
        <v>-109680</v>
      </c>
      <c r="J215" s="139" t="str">
        <f t="shared" si="13"/>
        <v>ok</v>
      </c>
    </row>
    <row r="216" spans="2:10" ht="18" customHeight="1">
      <c r="B216" s="344"/>
      <c r="C216" s="99" t="s">
        <v>321</v>
      </c>
      <c r="D216" s="100" t="s">
        <v>128</v>
      </c>
      <c r="E216" s="205">
        <v>117680</v>
      </c>
      <c r="F216" s="99"/>
      <c r="G216" s="40" t="s">
        <v>362</v>
      </c>
      <c r="H216" s="189">
        <v>8000</v>
      </c>
      <c r="I216" s="138">
        <f aca="true" t="shared" si="14" ref="I216:I221">I215-H216+E216</f>
        <v>0</v>
      </c>
      <c r="J216" s="139" t="str">
        <f t="shared" si="13"/>
        <v>ok</v>
      </c>
    </row>
    <row r="217" spans="2:10" ht="18" customHeight="1">
      <c r="B217" s="344"/>
      <c r="C217" s="99"/>
      <c r="D217" s="100"/>
      <c r="E217" s="109"/>
      <c r="F217" s="20" t="s">
        <v>325</v>
      </c>
      <c r="G217" s="18" t="s">
        <v>328</v>
      </c>
      <c r="H217" s="188">
        <f>(3500*5)*2+(14400*2)</f>
        <v>63800</v>
      </c>
      <c r="I217" s="138">
        <f t="shared" si="14"/>
        <v>-63800</v>
      </c>
      <c r="J217" s="139" t="str">
        <f t="shared" si="13"/>
        <v>ok</v>
      </c>
    </row>
    <row r="218" spans="2:10" ht="18" customHeight="1">
      <c r="B218" s="344"/>
      <c r="C218" s="99"/>
      <c r="D218" s="100"/>
      <c r="E218" s="109"/>
      <c r="F218" s="102"/>
      <c r="G218" s="40" t="s">
        <v>327</v>
      </c>
      <c r="H218" s="189">
        <v>3300</v>
      </c>
      <c r="I218" s="138">
        <f t="shared" si="14"/>
        <v>-67100</v>
      </c>
      <c r="J218" s="139" t="str">
        <f t="shared" si="13"/>
        <v>ok</v>
      </c>
    </row>
    <row r="219" spans="2:10" ht="18" customHeight="1">
      <c r="B219" s="344"/>
      <c r="C219" s="99"/>
      <c r="D219" s="100"/>
      <c r="E219" s="109"/>
      <c r="F219" s="17" t="s">
        <v>339</v>
      </c>
      <c r="G219" s="18" t="s">
        <v>377</v>
      </c>
      <c r="H219" s="188">
        <v>49000</v>
      </c>
      <c r="I219" s="138">
        <f t="shared" si="14"/>
        <v>-116100</v>
      </c>
      <c r="J219" s="139" t="str">
        <f t="shared" si="13"/>
        <v>ok</v>
      </c>
    </row>
    <row r="220" spans="2:10" ht="18" customHeight="1">
      <c r="B220" s="344"/>
      <c r="C220" s="99"/>
      <c r="D220" s="100"/>
      <c r="E220" s="109"/>
      <c r="F220" s="17" t="s">
        <v>341</v>
      </c>
      <c r="G220" s="18" t="s">
        <v>351</v>
      </c>
      <c r="H220" s="188">
        <v>82200</v>
      </c>
      <c r="I220" s="138">
        <f t="shared" si="14"/>
        <v>-198300</v>
      </c>
      <c r="J220" s="139" t="str">
        <f t="shared" si="13"/>
        <v>ok</v>
      </c>
    </row>
    <row r="221" spans="2:10" ht="18" customHeight="1">
      <c r="B221" s="344"/>
      <c r="C221" s="99"/>
      <c r="D221" s="100"/>
      <c r="E221" s="109"/>
      <c r="F221" s="39"/>
      <c r="G221" s="40" t="s">
        <v>361</v>
      </c>
      <c r="H221" s="189">
        <v>16000</v>
      </c>
      <c r="I221" s="138">
        <f t="shared" si="14"/>
        <v>-214300</v>
      </c>
      <c r="J221" s="139" t="str">
        <f t="shared" si="13"/>
        <v>ok</v>
      </c>
    </row>
    <row r="222" spans="2:10" ht="18" customHeight="1">
      <c r="B222" s="344"/>
      <c r="C222" s="99" t="s">
        <v>386</v>
      </c>
      <c r="D222" s="100" t="s">
        <v>128</v>
      </c>
      <c r="E222" s="205">
        <v>237300</v>
      </c>
      <c r="F222" s="17" t="s">
        <v>380</v>
      </c>
      <c r="G222" s="24" t="s">
        <v>382</v>
      </c>
      <c r="H222" s="193">
        <f>11500*2</f>
        <v>23000</v>
      </c>
      <c r="I222" s="138">
        <f aca="true" t="shared" si="15" ref="I222:I229">I221-H222+E222</f>
        <v>0</v>
      </c>
      <c r="J222" s="139" t="str">
        <f t="shared" si="13"/>
        <v>ok</v>
      </c>
    </row>
    <row r="223" spans="2:10" ht="18" customHeight="1">
      <c r="B223" s="344"/>
      <c r="C223" s="99"/>
      <c r="D223" s="100"/>
      <c r="E223" s="109"/>
      <c r="F223" s="17" t="s">
        <v>386</v>
      </c>
      <c r="G223" s="18" t="s">
        <v>389</v>
      </c>
      <c r="H223" s="188">
        <v>5000</v>
      </c>
      <c r="I223" s="138">
        <f t="shared" si="15"/>
        <v>-5000</v>
      </c>
      <c r="J223" s="139" t="str">
        <f t="shared" si="13"/>
        <v>ok</v>
      </c>
    </row>
    <row r="224" spans="2:10" ht="18" customHeight="1">
      <c r="B224" s="344"/>
      <c r="C224" s="99"/>
      <c r="D224" s="100"/>
      <c r="E224" s="109"/>
      <c r="F224" s="17" t="s">
        <v>398</v>
      </c>
      <c r="G224" s="18" t="s">
        <v>410</v>
      </c>
      <c r="H224" s="193">
        <v>20800</v>
      </c>
      <c r="I224" s="138">
        <f t="shared" si="15"/>
        <v>-25800</v>
      </c>
      <c r="J224" s="139" t="str">
        <f t="shared" si="13"/>
        <v>ok</v>
      </c>
    </row>
    <row r="225" spans="2:10" ht="18" customHeight="1">
      <c r="B225" s="344"/>
      <c r="C225" s="99"/>
      <c r="D225" s="100"/>
      <c r="E225" s="109"/>
      <c r="F225" s="17" t="s">
        <v>398</v>
      </c>
      <c r="G225" s="18" t="s">
        <v>411</v>
      </c>
      <c r="H225" s="193">
        <v>20800</v>
      </c>
      <c r="I225" s="138">
        <f t="shared" si="15"/>
        <v>-46600</v>
      </c>
      <c r="J225" s="139" t="str">
        <f t="shared" si="13"/>
        <v>ok</v>
      </c>
    </row>
    <row r="226" spans="2:10" ht="18" customHeight="1">
      <c r="B226" s="344"/>
      <c r="C226" s="99"/>
      <c r="D226" s="100"/>
      <c r="E226" s="109"/>
      <c r="F226" s="39" t="s">
        <v>412</v>
      </c>
      <c r="G226" s="40" t="s">
        <v>415</v>
      </c>
      <c r="H226" s="193">
        <v>16000</v>
      </c>
      <c r="I226" s="138">
        <f t="shared" si="15"/>
        <v>-62600</v>
      </c>
      <c r="J226" s="139" t="str">
        <f t="shared" si="13"/>
        <v>ok</v>
      </c>
    </row>
    <row r="227" spans="2:10" ht="18" customHeight="1">
      <c r="B227" s="344"/>
      <c r="C227" s="99"/>
      <c r="D227" s="100"/>
      <c r="E227" s="109"/>
      <c r="F227" s="39" t="s">
        <v>412</v>
      </c>
      <c r="G227" s="40" t="s">
        <v>415</v>
      </c>
      <c r="H227" s="193">
        <v>16000</v>
      </c>
      <c r="I227" s="138">
        <f t="shared" si="15"/>
        <v>-78600</v>
      </c>
      <c r="J227" s="139" t="str">
        <f t="shared" si="13"/>
        <v>ok</v>
      </c>
    </row>
    <row r="228" spans="2:10" ht="18" customHeight="1">
      <c r="B228" s="344"/>
      <c r="C228" s="99"/>
      <c r="D228" s="100"/>
      <c r="E228" s="109"/>
      <c r="F228" s="17" t="s">
        <v>440</v>
      </c>
      <c r="G228" s="18" t="s">
        <v>441</v>
      </c>
      <c r="H228" s="193">
        <v>13000</v>
      </c>
      <c r="I228" s="108">
        <f t="shared" si="15"/>
        <v>-91600</v>
      </c>
      <c r="J228" s="78" t="str">
        <f t="shared" si="13"/>
        <v>ok</v>
      </c>
    </row>
    <row r="229" spans="2:10" ht="18" customHeight="1">
      <c r="B229" s="344"/>
      <c r="C229" s="99"/>
      <c r="D229" s="100"/>
      <c r="E229" s="109"/>
      <c r="F229" s="17" t="s">
        <v>440</v>
      </c>
      <c r="G229" s="18" t="s">
        <v>444</v>
      </c>
      <c r="H229" s="188">
        <v>6300</v>
      </c>
      <c r="I229" s="108">
        <f t="shared" si="15"/>
        <v>-97900</v>
      </c>
      <c r="J229" s="78" t="str">
        <f t="shared" si="13"/>
        <v>ok</v>
      </c>
    </row>
    <row r="230" spans="2:10" ht="18" customHeight="1">
      <c r="B230" s="344"/>
      <c r="C230" s="163"/>
      <c r="D230" s="103"/>
      <c r="E230" s="266"/>
      <c r="F230" s="75" t="s">
        <v>448</v>
      </c>
      <c r="G230" s="24" t="s">
        <v>447</v>
      </c>
      <c r="H230" s="193">
        <v>35000</v>
      </c>
      <c r="I230" s="218">
        <f>I227-H230+E230</f>
        <v>-113600</v>
      </c>
      <c r="J230" s="107" t="str">
        <f>J227</f>
        <v>ok</v>
      </c>
    </row>
    <row r="231" spans="2:10" ht="18" customHeight="1">
      <c r="B231" s="344"/>
      <c r="C231" s="163"/>
      <c r="D231" s="103"/>
      <c r="E231" s="266"/>
      <c r="F231" s="17" t="s">
        <v>706</v>
      </c>
      <c r="G231" s="18" t="s">
        <v>710</v>
      </c>
      <c r="H231" s="188">
        <v>70000</v>
      </c>
      <c r="I231" s="218">
        <f>I228-H231+E231</f>
        <v>-161600</v>
      </c>
      <c r="J231" s="107" t="str">
        <f>J228</f>
        <v>ok</v>
      </c>
    </row>
    <row r="232" spans="2:10" ht="18" customHeight="1">
      <c r="B232" s="345"/>
      <c r="C232" s="210"/>
      <c r="D232" s="210"/>
      <c r="E232" s="210"/>
      <c r="F232" s="211"/>
      <c r="G232" s="30"/>
      <c r="H232" s="219"/>
      <c r="I232" s="216"/>
      <c r="J232" s="217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43" t="s">
        <v>52</v>
      </c>
      <c r="C235" s="99"/>
      <c r="D235" s="100"/>
      <c r="E235" s="109"/>
      <c r="F235" s="220" t="s">
        <v>448</v>
      </c>
      <c r="G235" s="221" t="s">
        <v>450</v>
      </c>
      <c r="H235" s="222">
        <v>45000</v>
      </c>
      <c r="I235" s="231">
        <f>I232-H235+E235</f>
        <v>-45000</v>
      </c>
      <c r="J235" s="232" t="s">
        <v>452</v>
      </c>
    </row>
    <row r="236" spans="2:10" ht="18" customHeight="1">
      <c r="B236" s="344"/>
      <c r="C236" s="99"/>
      <c r="D236" s="100"/>
      <c r="E236" s="109"/>
      <c r="F236" s="17" t="s">
        <v>466</v>
      </c>
      <c r="G236" s="18" t="s">
        <v>473</v>
      </c>
      <c r="H236" s="188">
        <v>92000</v>
      </c>
      <c r="I236" s="108">
        <f aca="true" t="shared" si="16" ref="I236:I242">I235-H236</f>
        <v>-137000</v>
      </c>
      <c r="J236" s="78" t="s">
        <v>76</v>
      </c>
    </row>
    <row r="237" spans="2:10" ht="18" customHeight="1">
      <c r="B237" s="344"/>
      <c r="C237" s="99"/>
      <c r="D237" s="100"/>
      <c r="E237" s="109"/>
      <c r="F237" s="17" t="s">
        <v>466</v>
      </c>
      <c r="G237" s="18" t="s">
        <v>474</v>
      </c>
      <c r="H237" s="188">
        <v>92000</v>
      </c>
      <c r="I237" s="108">
        <f t="shared" si="16"/>
        <v>-229000</v>
      </c>
      <c r="J237" s="233" t="s">
        <v>76</v>
      </c>
    </row>
    <row r="238" spans="2:10" ht="18" customHeight="1">
      <c r="B238" s="344"/>
      <c r="C238" s="99"/>
      <c r="D238" s="100"/>
      <c r="E238" s="109"/>
      <c r="F238" s="17" t="s">
        <v>502</v>
      </c>
      <c r="G238" s="18" t="s">
        <v>503</v>
      </c>
      <c r="H238" s="185">
        <v>27500</v>
      </c>
      <c r="I238" s="108">
        <f t="shared" si="16"/>
        <v>-256500</v>
      </c>
      <c r="J238" s="233" t="s">
        <v>76</v>
      </c>
    </row>
    <row r="239" spans="2:10" ht="18" customHeight="1">
      <c r="B239" s="344"/>
      <c r="C239" s="99"/>
      <c r="D239" s="100"/>
      <c r="E239" s="109"/>
      <c r="F239" s="17"/>
      <c r="G239" s="18" t="s">
        <v>507</v>
      </c>
      <c r="H239" s="185">
        <v>25000</v>
      </c>
      <c r="I239" s="108">
        <f t="shared" si="16"/>
        <v>-281500</v>
      </c>
      <c r="J239" s="233" t="s">
        <v>76</v>
      </c>
    </row>
    <row r="240" spans="2:10" ht="18" customHeight="1">
      <c r="B240" s="344"/>
      <c r="C240" s="99"/>
      <c r="D240" s="100"/>
      <c r="E240" s="109"/>
      <c r="F240" s="17"/>
      <c r="G240" s="18" t="s">
        <v>507</v>
      </c>
      <c r="H240" s="185">
        <v>25000</v>
      </c>
      <c r="I240" s="108">
        <f t="shared" si="16"/>
        <v>-306500</v>
      </c>
      <c r="J240" s="233" t="s">
        <v>76</v>
      </c>
    </row>
    <row r="241" spans="2:10" ht="18" customHeight="1">
      <c r="B241" s="344"/>
      <c r="C241" s="99"/>
      <c r="D241" s="100"/>
      <c r="E241" s="109"/>
      <c r="F241" s="17" t="s">
        <v>524</v>
      </c>
      <c r="G241" s="18" t="s">
        <v>526</v>
      </c>
      <c r="H241" s="185">
        <v>30700</v>
      </c>
      <c r="I241" s="108">
        <f t="shared" si="16"/>
        <v>-337200</v>
      </c>
      <c r="J241" s="233" t="s">
        <v>76</v>
      </c>
    </row>
    <row r="242" spans="2:10" ht="18" customHeight="1">
      <c r="B242" s="344"/>
      <c r="C242" s="99"/>
      <c r="D242" s="100"/>
      <c r="E242" s="109"/>
      <c r="F242" s="17" t="s">
        <v>524</v>
      </c>
      <c r="G242" s="18" t="s">
        <v>527</v>
      </c>
      <c r="H242" s="185">
        <v>30700</v>
      </c>
      <c r="I242" s="108">
        <f t="shared" si="16"/>
        <v>-367900</v>
      </c>
      <c r="J242" s="233" t="s">
        <v>76</v>
      </c>
    </row>
    <row r="243" spans="2:10" ht="18" customHeight="1">
      <c r="B243" s="344"/>
      <c r="C243" s="99"/>
      <c r="D243" s="100"/>
      <c r="E243" s="109"/>
      <c r="F243" s="17" t="s">
        <v>544</v>
      </c>
      <c r="G243" s="24" t="s">
        <v>557</v>
      </c>
      <c r="H243" s="185">
        <v>35000</v>
      </c>
      <c r="I243" s="108">
        <f aca="true" t="shared" si="17" ref="I243:I248">I242-H243</f>
        <v>-402900</v>
      </c>
      <c r="J243" s="233" t="s">
        <v>76</v>
      </c>
    </row>
    <row r="244" spans="2:10" ht="18" customHeight="1">
      <c r="B244" s="344"/>
      <c r="C244" s="99"/>
      <c r="D244" s="100"/>
      <c r="E244" s="109"/>
      <c r="F244" s="17" t="s">
        <v>544</v>
      </c>
      <c r="G244" s="18" t="s">
        <v>507</v>
      </c>
      <c r="H244" s="185">
        <v>40000</v>
      </c>
      <c r="I244" s="108">
        <f t="shared" si="17"/>
        <v>-442900</v>
      </c>
      <c r="J244" s="233" t="s">
        <v>76</v>
      </c>
    </row>
    <row r="245" spans="2:10" ht="18" customHeight="1">
      <c r="B245" s="344"/>
      <c r="C245" s="99"/>
      <c r="D245" s="100"/>
      <c r="E245" s="205"/>
      <c r="F245" s="17" t="s">
        <v>575</v>
      </c>
      <c r="G245" s="18" t="s">
        <v>557</v>
      </c>
      <c r="H245" s="185">
        <v>25000</v>
      </c>
      <c r="I245" s="108">
        <f t="shared" si="17"/>
        <v>-467900</v>
      </c>
      <c r="J245" s="233" t="s">
        <v>76</v>
      </c>
    </row>
    <row r="246" spans="2:10" ht="18" customHeight="1">
      <c r="B246" s="344"/>
      <c r="C246" s="99"/>
      <c r="D246" s="100"/>
      <c r="E246" s="109"/>
      <c r="F246" s="17" t="s">
        <v>575</v>
      </c>
      <c r="G246" s="18" t="s">
        <v>557</v>
      </c>
      <c r="H246" s="185">
        <v>20000</v>
      </c>
      <c r="I246" s="108">
        <f t="shared" si="17"/>
        <v>-487900</v>
      </c>
      <c r="J246" s="233" t="s">
        <v>76</v>
      </c>
    </row>
    <row r="247" spans="2:10" ht="18" customHeight="1">
      <c r="B247" s="344"/>
      <c r="C247" s="99"/>
      <c r="D247" s="100"/>
      <c r="E247" s="109"/>
      <c r="F247" s="39" t="s">
        <v>580</v>
      </c>
      <c r="G247" s="40" t="s">
        <v>582</v>
      </c>
      <c r="H247" s="185">
        <v>43400</v>
      </c>
      <c r="I247" s="108">
        <f t="shared" si="17"/>
        <v>-531300</v>
      </c>
      <c r="J247" s="233" t="s">
        <v>76</v>
      </c>
    </row>
    <row r="248" spans="2:10" ht="18" customHeight="1">
      <c r="B248" s="344"/>
      <c r="C248" s="99"/>
      <c r="D248" s="100"/>
      <c r="E248" s="109"/>
      <c r="F248" s="39" t="s">
        <v>580</v>
      </c>
      <c r="G248" s="40" t="s">
        <v>583</v>
      </c>
      <c r="H248" s="185">
        <v>43400</v>
      </c>
      <c r="I248" s="108">
        <f t="shared" si="17"/>
        <v>-574700</v>
      </c>
      <c r="J248" s="233" t="s">
        <v>76</v>
      </c>
    </row>
    <row r="249" spans="2:10" ht="18" customHeight="1">
      <c r="B249" s="344"/>
      <c r="C249" s="99"/>
      <c r="D249" s="100"/>
      <c r="E249" s="109"/>
      <c r="F249" s="17" t="s">
        <v>586</v>
      </c>
      <c r="G249" s="18" t="s">
        <v>588</v>
      </c>
      <c r="H249" s="185">
        <v>10000</v>
      </c>
      <c r="I249" s="108">
        <f>I248-H249</f>
        <v>-584700</v>
      </c>
      <c r="J249" s="233" t="s">
        <v>76</v>
      </c>
    </row>
    <row r="250" spans="2:10" ht="18" customHeight="1">
      <c r="B250" s="344"/>
      <c r="C250" s="99"/>
      <c r="D250" s="100"/>
      <c r="E250" s="109"/>
      <c r="F250" s="39"/>
      <c r="G250" s="18" t="s">
        <v>589</v>
      </c>
      <c r="H250" s="185">
        <v>5000</v>
      </c>
      <c r="I250" s="108">
        <f>I249-H250</f>
        <v>-589700</v>
      </c>
      <c r="J250" s="233" t="s">
        <v>76</v>
      </c>
    </row>
    <row r="251" spans="2:10" ht="18" customHeight="1">
      <c r="B251" s="344"/>
      <c r="C251" s="99"/>
      <c r="D251" s="100"/>
      <c r="E251" s="205"/>
      <c r="F251" s="17"/>
      <c r="G251" s="18" t="s">
        <v>596</v>
      </c>
      <c r="H251" s="188">
        <v>42000</v>
      </c>
      <c r="I251" s="138">
        <f>I250-H251</f>
        <v>-631700</v>
      </c>
      <c r="J251" s="97" t="str">
        <f>J250</f>
        <v>ok</v>
      </c>
    </row>
    <row r="252" spans="2:10" ht="18" customHeight="1">
      <c r="B252" s="344"/>
      <c r="C252" s="99"/>
      <c r="D252" s="100"/>
      <c r="E252" s="109"/>
      <c r="F252" s="17"/>
      <c r="G252" s="18" t="s">
        <v>600</v>
      </c>
      <c r="H252" s="188">
        <v>400000</v>
      </c>
      <c r="I252" s="138">
        <f>I251-H252</f>
        <v>-1031700</v>
      </c>
      <c r="J252" s="97" t="str">
        <f>J251</f>
        <v>ok</v>
      </c>
    </row>
    <row r="253" spans="2:10" ht="18" customHeight="1">
      <c r="B253" s="344"/>
      <c r="C253" s="99" t="s">
        <v>685</v>
      </c>
      <c r="D253" s="100" t="s">
        <v>512</v>
      </c>
      <c r="E253" s="109">
        <v>1500000</v>
      </c>
      <c r="F253" s="17"/>
      <c r="G253" s="18" t="s">
        <v>623</v>
      </c>
      <c r="H253" s="188">
        <v>5300</v>
      </c>
      <c r="I253" s="138">
        <f>I252-H253+E253</f>
        <v>463000</v>
      </c>
      <c r="J253" s="97" t="str">
        <f>J252</f>
        <v>ok</v>
      </c>
    </row>
    <row r="254" spans="2:10" ht="18" customHeight="1">
      <c r="B254" s="344"/>
      <c r="C254" s="99"/>
      <c r="D254" s="100"/>
      <c r="E254" s="109"/>
      <c r="F254" s="17"/>
      <c r="G254" s="18"/>
      <c r="H254" s="193"/>
      <c r="I254" s="138"/>
      <c r="J254" s="139"/>
    </row>
    <row r="255" spans="2:10" ht="18" customHeight="1">
      <c r="B255" s="344"/>
      <c r="C255" s="99"/>
      <c r="D255" s="100"/>
      <c r="E255" s="109"/>
      <c r="F255" s="17"/>
      <c r="G255" s="18"/>
      <c r="H255" s="193"/>
      <c r="I255" s="138"/>
      <c r="J255" s="139"/>
    </row>
    <row r="256" spans="2:10" ht="18" customHeight="1">
      <c r="B256" s="344"/>
      <c r="C256" s="99"/>
      <c r="D256" s="100"/>
      <c r="E256" s="109"/>
      <c r="F256" s="39"/>
      <c r="G256" s="40"/>
      <c r="H256" s="193"/>
      <c r="I256" s="138"/>
      <c r="J256" s="139"/>
    </row>
    <row r="257" spans="2:10" ht="18" customHeight="1">
      <c r="B257" s="344"/>
      <c r="C257" s="99"/>
      <c r="D257" s="100"/>
      <c r="E257" s="109"/>
      <c r="F257" s="39"/>
      <c r="G257" s="40"/>
      <c r="H257" s="193"/>
      <c r="I257" s="138"/>
      <c r="J257" s="139"/>
    </row>
    <row r="258" spans="2:10" ht="18" customHeight="1">
      <c r="B258" s="344"/>
      <c r="C258" s="99"/>
      <c r="D258" s="100"/>
      <c r="E258" s="109"/>
      <c r="F258" s="17"/>
      <c r="G258" s="18"/>
      <c r="H258" s="193"/>
      <c r="I258" s="108"/>
      <c r="J258" s="78"/>
    </row>
    <row r="259" spans="2:10" ht="18" customHeight="1">
      <c r="B259" s="344"/>
      <c r="C259" s="99"/>
      <c r="D259" s="100"/>
      <c r="E259" s="109"/>
      <c r="F259" s="17"/>
      <c r="G259" s="18"/>
      <c r="H259" s="188"/>
      <c r="I259" s="108"/>
      <c r="J259" s="78"/>
    </row>
    <row r="260" spans="2:10" ht="18" customHeight="1">
      <c r="B260" s="345"/>
      <c r="C260" s="210"/>
      <c r="D260" s="210"/>
      <c r="E260" s="210"/>
      <c r="F260" s="211"/>
      <c r="G260" s="30"/>
      <c r="H260" s="219"/>
      <c r="I260" s="216"/>
      <c r="J260" s="217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80"/>
      <c r="G321" s="181"/>
      <c r="H321" s="181"/>
      <c r="I321" s="181"/>
      <c r="J321" s="181"/>
    </row>
    <row r="322" ht="18" customHeight="1"/>
    <row r="323" ht="18" customHeight="1"/>
    <row r="324" ht="18" customHeight="1"/>
    <row r="325" ht="18" customHeight="1">
      <c r="F325" s="179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E119" sqref="E119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8" customWidth="1"/>
    <col min="7" max="7" width="29.77734375" style="34" customWidth="1"/>
    <col min="8" max="8" width="12.6640625" style="206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20" t="s">
        <v>5</v>
      </c>
      <c r="G2" s="12" t="s">
        <v>6</v>
      </c>
      <c r="H2" s="201" t="s">
        <v>7</v>
      </c>
      <c r="I2" s="35" t="s">
        <v>8</v>
      </c>
      <c r="J2" s="77" t="s">
        <v>9</v>
      </c>
    </row>
    <row r="3" spans="2:10" ht="18" customHeight="1">
      <c r="B3" s="352" t="s">
        <v>56</v>
      </c>
      <c r="C3" s="64" t="s">
        <v>81</v>
      </c>
      <c r="D3" s="65" t="s">
        <v>83</v>
      </c>
      <c r="E3" s="121"/>
      <c r="F3" s="17" t="s">
        <v>74</v>
      </c>
      <c r="G3" s="178" t="s">
        <v>75</v>
      </c>
      <c r="H3" s="207">
        <v>380</v>
      </c>
      <c r="I3" s="63">
        <v>-1535</v>
      </c>
      <c r="J3" s="59" t="s">
        <v>76</v>
      </c>
    </row>
    <row r="4" spans="2:10" ht="18" customHeight="1">
      <c r="B4" s="346"/>
      <c r="C4" s="64"/>
      <c r="D4" s="65" t="s">
        <v>84</v>
      </c>
      <c r="E4" s="121">
        <f>230000/171</f>
        <v>1345.029239766082</v>
      </c>
      <c r="F4" s="17" t="s">
        <v>81</v>
      </c>
      <c r="G4" s="18" t="s">
        <v>94</v>
      </c>
      <c r="H4" s="207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46"/>
      <c r="C5" s="55"/>
      <c r="D5" s="56" t="s">
        <v>85</v>
      </c>
      <c r="E5" s="121" t="s">
        <v>86</v>
      </c>
      <c r="F5" s="17" t="s">
        <v>106</v>
      </c>
      <c r="G5" s="18" t="s">
        <v>109</v>
      </c>
      <c r="H5" s="207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46"/>
      <c r="C6" s="20" t="s">
        <v>191</v>
      </c>
      <c r="D6" s="21" t="s">
        <v>128</v>
      </c>
      <c r="E6" s="194">
        <v>39100</v>
      </c>
      <c r="F6" s="17" t="s">
        <v>158</v>
      </c>
      <c r="G6" s="18" t="s">
        <v>159</v>
      </c>
      <c r="H6" s="188" t="s">
        <v>189</v>
      </c>
      <c r="I6" s="63">
        <f>-230*170+E6</f>
        <v>0</v>
      </c>
      <c r="J6" s="59" t="str">
        <f t="shared" si="0"/>
        <v>ok</v>
      </c>
    </row>
    <row r="7" spans="2:10" ht="18" customHeight="1">
      <c r="B7" s="346"/>
      <c r="C7" s="47" t="s">
        <v>247</v>
      </c>
      <c r="D7" s="24" t="s">
        <v>246</v>
      </c>
      <c r="E7" s="193">
        <v>71500</v>
      </c>
      <c r="F7" s="17" t="s">
        <v>237</v>
      </c>
      <c r="G7" s="18" t="s">
        <v>238</v>
      </c>
      <c r="H7" s="188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46"/>
      <c r="C8" s="20" t="s">
        <v>316</v>
      </c>
      <c r="D8" s="21" t="s">
        <v>317</v>
      </c>
      <c r="E8" s="186">
        <v>80000</v>
      </c>
      <c r="F8" s="17" t="s">
        <v>277</v>
      </c>
      <c r="G8" s="18" t="s">
        <v>278</v>
      </c>
      <c r="H8" s="188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46"/>
      <c r="C9" s="20"/>
      <c r="D9" s="21"/>
      <c r="E9" s="54"/>
      <c r="F9" s="20" t="s">
        <v>325</v>
      </c>
      <c r="G9" s="18" t="s">
        <v>326</v>
      </c>
      <c r="H9" s="188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46"/>
      <c r="C10" s="20"/>
      <c r="D10" s="21"/>
      <c r="E10" s="54"/>
      <c r="F10" s="17" t="s">
        <v>380</v>
      </c>
      <c r="G10" s="24" t="s">
        <v>382</v>
      </c>
      <c r="H10" s="193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46"/>
      <c r="C11" s="20"/>
      <c r="D11" s="21"/>
      <c r="E11" s="54"/>
      <c r="F11" s="17" t="s">
        <v>386</v>
      </c>
      <c r="G11" s="18" t="s">
        <v>387</v>
      </c>
      <c r="H11" s="188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46"/>
      <c r="C12" s="20"/>
      <c r="D12" s="21"/>
      <c r="E12" s="54"/>
      <c r="F12" s="17" t="s">
        <v>440</v>
      </c>
      <c r="G12" s="18" t="s">
        <v>444</v>
      </c>
      <c r="H12" s="188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46"/>
      <c r="C13" s="20" t="s">
        <v>466</v>
      </c>
      <c r="D13" s="21" t="s">
        <v>492</v>
      </c>
      <c r="E13" s="186">
        <v>51400</v>
      </c>
      <c r="F13" s="17" t="s">
        <v>466</v>
      </c>
      <c r="G13" s="18" t="s">
        <v>470</v>
      </c>
      <c r="H13" s="188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46"/>
      <c r="C14" s="20"/>
      <c r="D14" s="21"/>
      <c r="E14" s="54"/>
      <c r="F14" s="17" t="s">
        <v>586</v>
      </c>
      <c r="G14" s="21" t="s">
        <v>592</v>
      </c>
      <c r="H14" s="186">
        <v>5000</v>
      </c>
      <c r="I14" s="63">
        <f>I13-H14+E14</f>
        <v>-55300</v>
      </c>
      <c r="J14" s="59" t="str">
        <f t="shared" si="0"/>
        <v>ok</v>
      </c>
      <c r="N14" s="123"/>
    </row>
    <row r="15" spans="2:10" ht="18" customHeight="1">
      <c r="B15" s="346"/>
      <c r="C15" s="20"/>
      <c r="D15" s="21"/>
      <c r="E15" s="54"/>
      <c r="F15" s="17"/>
      <c r="G15" s="18" t="s">
        <v>594</v>
      </c>
      <c r="H15" s="188">
        <v>21000</v>
      </c>
      <c r="I15" s="138">
        <f aca="true" t="shared" si="2" ref="I15:I22">I14-H15</f>
        <v>-76300</v>
      </c>
      <c r="J15" s="97" t="str">
        <f aca="true" t="shared" si="3" ref="J15:J25">J14</f>
        <v>ok</v>
      </c>
    </row>
    <row r="16" spans="2:10" ht="18" customHeight="1">
      <c r="B16" s="346"/>
      <c r="C16" s="20"/>
      <c r="D16" s="21"/>
      <c r="E16" s="54"/>
      <c r="F16" s="17" t="s">
        <v>637</v>
      </c>
      <c r="G16" s="18" t="s">
        <v>635</v>
      </c>
      <c r="H16" s="188">
        <v>138640</v>
      </c>
      <c r="I16" s="138">
        <f t="shared" si="2"/>
        <v>-214940</v>
      </c>
      <c r="J16" s="97" t="str">
        <f t="shared" si="3"/>
        <v>ok</v>
      </c>
    </row>
    <row r="17" spans="2:10" ht="18" customHeight="1">
      <c r="B17" s="346"/>
      <c r="C17" s="20"/>
      <c r="D17" s="21"/>
      <c r="E17" s="54"/>
      <c r="F17" s="17"/>
      <c r="G17" s="18" t="s">
        <v>636</v>
      </c>
      <c r="H17" s="188">
        <v>150000</v>
      </c>
      <c r="I17" s="138">
        <f t="shared" si="2"/>
        <v>-364940</v>
      </c>
      <c r="J17" s="97" t="str">
        <f t="shared" si="3"/>
        <v>ok</v>
      </c>
    </row>
    <row r="18" spans="2:10" ht="18" customHeight="1">
      <c r="B18" s="346"/>
      <c r="C18" s="20"/>
      <c r="D18" s="21"/>
      <c r="E18" s="54"/>
      <c r="F18" s="17" t="s">
        <v>664</v>
      </c>
      <c r="G18" s="18" t="s">
        <v>663</v>
      </c>
      <c r="H18" s="188">
        <v>6000</v>
      </c>
      <c r="I18" s="138">
        <f t="shared" si="2"/>
        <v>-370940</v>
      </c>
      <c r="J18" s="97" t="str">
        <f t="shared" si="3"/>
        <v>ok</v>
      </c>
    </row>
    <row r="19" spans="2:10" ht="18" customHeight="1">
      <c r="B19" s="346"/>
      <c r="C19" s="20"/>
      <c r="D19" s="21"/>
      <c r="E19" s="54"/>
      <c r="F19" s="175" t="s">
        <v>665</v>
      </c>
      <c r="G19" s="18" t="s">
        <v>666</v>
      </c>
      <c r="H19" s="188">
        <v>100000</v>
      </c>
      <c r="I19" s="138">
        <f t="shared" si="2"/>
        <v>-470940</v>
      </c>
      <c r="J19" s="97" t="str">
        <f t="shared" si="3"/>
        <v>ok</v>
      </c>
    </row>
    <row r="20" spans="2:10" ht="18" customHeight="1">
      <c r="B20" s="346"/>
      <c r="C20" s="20"/>
      <c r="D20" s="21"/>
      <c r="E20" s="54"/>
      <c r="F20" s="17" t="s">
        <v>667</v>
      </c>
      <c r="G20" s="18" t="s">
        <v>668</v>
      </c>
      <c r="H20" s="188">
        <v>145000</v>
      </c>
      <c r="I20" s="138">
        <f t="shared" si="2"/>
        <v>-615940</v>
      </c>
      <c r="J20" s="97" t="str">
        <f t="shared" si="3"/>
        <v>ok</v>
      </c>
    </row>
    <row r="21" spans="2:10" ht="18" customHeight="1">
      <c r="B21" s="346"/>
      <c r="C21" s="20"/>
      <c r="D21" s="21"/>
      <c r="E21" s="54"/>
      <c r="F21" s="17"/>
      <c r="G21" s="18" t="s">
        <v>670</v>
      </c>
      <c r="H21" s="188">
        <v>145000</v>
      </c>
      <c r="I21" s="138">
        <f t="shared" si="2"/>
        <v>-760940</v>
      </c>
      <c r="J21" s="97" t="str">
        <f t="shared" si="3"/>
        <v>ok</v>
      </c>
    </row>
    <row r="22" spans="2:10" ht="18" customHeight="1">
      <c r="B22" s="346"/>
      <c r="C22" s="20"/>
      <c r="D22" s="21"/>
      <c r="E22" s="54"/>
      <c r="F22" s="17"/>
      <c r="G22" s="18" t="s">
        <v>673</v>
      </c>
      <c r="H22" s="188">
        <v>90000</v>
      </c>
      <c r="I22" s="138">
        <f t="shared" si="2"/>
        <v>-850940</v>
      </c>
      <c r="J22" s="97" t="str">
        <f t="shared" si="3"/>
        <v>ok</v>
      </c>
    </row>
    <row r="23" spans="2:10" ht="18" customHeight="1">
      <c r="B23" s="346"/>
      <c r="C23" s="20"/>
      <c r="D23" s="21"/>
      <c r="E23" s="54"/>
      <c r="F23" s="17"/>
      <c r="G23" s="18" t="s">
        <v>674</v>
      </c>
      <c r="H23" s="188">
        <v>5100</v>
      </c>
      <c r="I23" s="138">
        <f>I22-H23</f>
        <v>-856040</v>
      </c>
      <c r="J23" s="97" t="str">
        <f t="shared" si="3"/>
        <v>ok</v>
      </c>
    </row>
    <row r="24" spans="2:10" ht="18" customHeight="1">
      <c r="B24" s="346"/>
      <c r="C24" s="20"/>
      <c r="D24" s="21"/>
      <c r="E24" s="54"/>
      <c r="F24" s="17"/>
      <c r="G24" s="18" t="s">
        <v>676</v>
      </c>
      <c r="H24" s="188">
        <v>5000</v>
      </c>
      <c r="I24" s="138">
        <f>I23-H24</f>
        <v>-861040</v>
      </c>
      <c r="J24" s="97" t="str">
        <f t="shared" si="3"/>
        <v>ok</v>
      </c>
    </row>
    <row r="25" spans="2:10" ht="18" customHeight="1">
      <c r="B25" s="346"/>
      <c r="C25" s="20"/>
      <c r="D25" s="21"/>
      <c r="E25" s="54"/>
      <c r="F25" s="17"/>
      <c r="G25" s="40" t="s">
        <v>694</v>
      </c>
      <c r="H25" s="188">
        <v>36330</v>
      </c>
      <c r="I25" s="138">
        <f>I24-H25</f>
        <v>-897370</v>
      </c>
      <c r="J25" s="97" t="str">
        <f t="shared" si="3"/>
        <v>ok</v>
      </c>
    </row>
    <row r="26" spans="2:10" ht="18" customHeight="1">
      <c r="B26" s="346"/>
      <c r="C26" s="20"/>
      <c r="D26" s="21"/>
      <c r="E26" s="54"/>
      <c r="F26" s="17"/>
      <c r="G26" s="40"/>
      <c r="H26" s="188"/>
      <c r="I26" s="138"/>
      <c r="J26" s="97"/>
    </row>
    <row r="27" spans="2:10" ht="18" customHeight="1">
      <c r="B27" s="346"/>
      <c r="C27" s="20"/>
      <c r="D27" s="21"/>
      <c r="E27" s="54"/>
      <c r="F27" s="17"/>
      <c r="G27" s="18"/>
      <c r="H27" s="191"/>
      <c r="I27" s="63"/>
      <c r="J27" s="59"/>
    </row>
    <row r="28" spans="2:10" ht="18" customHeight="1">
      <c r="B28" s="346"/>
      <c r="C28" s="20"/>
      <c r="D28" s="21"/>
      <c r="E28" s="54"/>
      <c r="F28" s="20"/>
      <c r="G28" s="18"/>
      <c r="H28" s="188"/>
      <c r="I28" s="63"/>
      <c r="J28" s="59"/>
    </row>
    <row r="29" spans="2:10" ht="18" customHeight="1">
      <c r="B29" s="347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20" t="s">
        <v>5</v>
      </c>
      <c r="G31" s="12" t="s">
        <v>6</v>
      </c>
      <c r="H31" s="201" t="s">
        <v>7</v>
      </c>
      <c r="I31" s="35" t="s">
        <v>8</v>
      </c>
      <c r="J31" s="77" t="s">
        <v>9</v>
      </c>
    </row>
    <row r="32" spans="2:10" ht="18" customHeight="1">
      <c r="B32" s="352" t="s">
        <v>57</v>
      </c>
      <c r="C32" s="234" t="s">
        <v>27</v>
      </c>
      <c r="D32" s="221" t="s">
        <v>28</v>
      </c>
      <c r="E32" s="235">
        <f>200000/173</f>
        <v>1156.0693641618498</v>
      </c>
      <c r="F32" s="220" t="s">
        <v>74</v>
      </c>
      <c r="G32" s="92" t="s">
        <v>78</v>
      </c>
      <c r="H32" s="236">
        <v>253</v>
      </c>
      <c r="I32" s="237">
        <v>584</v>
      </c>
      <c r="J32" s="238" t="s">
        <v>76</v>
      </c>
    </row>
    <row r="33" spans="2:10" ht="18" customHeight="1">
      <c r="B33" s="346"/>
      <c r="C33" s="20"/>
      <c r="D33" s="21"/>
      <c r="E33" s="54"/>
      <c r="F33" s="17" t="s">
        <v>81</v>
      </c>
      <c r="G33" s="18" t="s">
        <v>94</v>
      </c>
      <c r="H33" s="207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46"/>
      <c r="C34" s="20"/>
      <c r="D34" s="21"/>
      <c r="E34" s="54"/>
      <c r="F34" s="17" t="s">
        <v>106</v>
      </c>
      <c r="G34" s="18" t="s">
        <v>109</v>
      </c>
      <c r="H34" s="207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46"/>
      <c r="C35" s="20"/>
      <c r="D35" s="21"/>
      <c r="E35" s="54"/>
      <c r="F35" s="17" t="s">
        <v>158</v>
      </c>
      <c r="G35" s="18" t="s">
        <v>159</v>
      </c>
      <c r="H35" s="188" t="s">
        <v>189</v>
      </c>
      <c r="I35" s="63">
        <f>I34*170</f>
        <v>92480</v>
      </c>
      <c r="J35" s="59" t="str">
        <f t="shared" si="4"/>
        <v>ok</v>
      </c>
    </row>
    <row r="36" spans="2:10" ht="18" customHeight="1">
      <c r="B36" s="346"/>
      <c r="C36" s="20"/>
      <c r="D36" s="21"/>
      <c r="E36" s="54"/>
      <c r="F36" s="17" t="s">
        <v>162</v>
      </c>
      <c r="G36" s="18" t="s">
        <v>170</v>
      </c>
      <c r="H36" s="189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46"/>
      <c r="C37" s="20"/>
      <c r="D37" s="21"/>
      <c r="E37" s="54"/>
      <c r="F37" s="17" t="s">
        <v>206</v>
      </c>
      <c r="G37" s="18" t="s">
        <v>220</v>
      </c>
      <c r="H37" s="188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46"/>
      <c r="C38" s="20"/>
      <c r="D38" s="21"/>
      <c r="E38" s="54"/>
      <c r="F38" s="17"/>
      <c r="G38" s="24" t="s">
        <v>227</v>
      </c>
      <c r="H38" s="188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46"/>
      <c r="C39" s="20"/>
      <c r="D39" s="21"/>
      <c r="E39" s="54"/>
      <c r="F39" s="17"/>
      <c r="G39" s="40" t="s">
        <v>230</v>
      </c>
      <c r="H39" s="189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46"/>
      <c r="C40" s="20"/>
      <c r="D40" s="21"/>
      <c r="E40" s="54"/>
      <c r="F40" s="17" t="s">
        <v>237</v>
      </c>
      <c r="G40" s="18" t="s">
        <v>238</v>
      </c>
      <c r="H40" s="188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46"/>
      <c r="C41" s="20"/>
      <c r="D41" s="21"/>
      <c r="E41" s="54"/>
      <c r="F41" s="17" t="s">
        <v>280</v>
      </c>
      <c r="G41" s="24" t="s">
        <v>304</v>
      </c>
      <c r="H41" s="188">
        <v>58000</v>
      </c>
      <c r="I41" s="63">
        <f t="shared" si="5"/>
        <v>-122320</v>
      </c>
      <c r="J41" s="59" t="str">
        <f t="shared" si="4"/>
        <v>ok</v>
      </c>
      <c r="N41" s="123"/>
    </row>
    <row r="42" spans="2:10" ht="18" customHeight="1">
      <c r="B42" s="346"/>
      <c r="C42" s="20"/>
      <c r="D42" s="21"/>
      <c r="E42" s="54"/>
      <c r="F42" s="175"/>
      <c r="G42" s="24" t="s">
        <v>300</v>
      </c>
      <c r="H42" s="188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46"/>
      <c r="C43" s="20" t="s">
        <v>321</v>
      </c>
      <c r="D43" s="21" t="s">
        <v>205</v>
      </c>
      <c r="E43" s="186">
        <v>500000</v>
      </c>
      <c r="F43" s="176"/>
      <c r="G43" s="18" t="s">
        <v>313</v>
      </c>
      <c r="H43" s="188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46"/>
      <c r="C44" s="20"/>
      <c r="D44" s="21"/>
      <c r="E44" s="54"/>
      <c r="F44" s="20" t="s">
        <v>325</v>
      </c>
      <c r="G44" s="18" t="s">
        <v>328</v>
      </c>
      <c r="H44" s="188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46"/>
      <c r="C45" s="20"/>
      <c r="D45" s="21"/>
      <c r="E45" s="54"/>
      <c r="F45" s="17" t="s">
        <v>339</v>
      </c>
      <c r="G45" s="18" t="s">
        <v>377</v>
      </c>
      <c r="H45" s="188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46"/>
      <c r="C46" s="20"/>
      <c r="D46" s="21"/>
      <c r="E46" s="122"/>
      <c r="F46" s="17" t="s">
        <v>341</v>
      </c>
      <c r="G46" s="18" t="s">
        <v>354</v>
      </c>
      <c r="H46" s="188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46"/>
      <c r="C47" s="20"/>
      <c r="D47" s="21"/>
      <c r="E47" s="54"/>
      <c r="F47" s="17"/>
      <c r="G47" s="18" t="s">
        <v>358</v>
      </c>
      <c r="H47" s="188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46"/>
      <c r="C48" s="20"/>
      <c r="D48" s="21"/>
      <c r="E48" s="54"/>
      <c r="F48" s="17"/>
      <c r="G48" s="40" t="s">
        <v>230</v>
      </c>
      <c r="H48" s="189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46"/>
      <c r="C49" s="20"/>
      <c r="D49" s="21"/>
      <c r="E49" s="54"/>
      <c r="F49" s="17" t="s">
        <v>380</v>
      </c>
      <c r="G49" s="24" t="s">
        <v>382</v>
      </c>
      <c r="H49" s="193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46"/>
      <c r="C50" s="20"/>
      <c r="D50" s="21"/>
      <c r="E50" s="54"/>
      <c r="F50" s="17" t="s">
        <v>386</v>
      </c>
      <c r="G50" s="18" t="s">
        <v>387</v>
      </c>
      <c r="H50" s="188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46"/>
      <c r="C51" s="20"/>
      <c r="D51" s="21"/>
      <c r="E51" s="54"/>
      <c r="F51" s="75" t="s">
        <v>404</v>
      </c>
      <c r="G51" s="70" t="s">
        <v>407</v>
      </c>
      <c r="H51" s="191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46"/>
      <c r="C52" s="20"/>
      <c r="D52" s="21"/>
      <c r="E52" s="54"/>
      <c r="F52" s="175" t="s">
        <v>412</v>
      </c>
      <c r="G52" s="18" t="s">
        <v>418</v>
      </c>
      <c r="H52" s="188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46"/>
      <c r="C53" s="20"/>
      <c r="D53" s="21"/>
      <c r="E53" s="54"/>
      <c r="F53" s="17" t="s">
        <v>440</v>
      </c>
      <c r="G53" s="18" t="s">
        <v>444</v>
      </c>
      <c r="H53" s="188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46"/>
      <c r="C54" s="20"/>
      <c r="D54" s="21"/>
      <c r="E54" s="54"/>
      <c r="F54" s="17" t="s">
        <v>448</v>
      </c>
      <c r="G54" s="24" t="s">
        <v>447</v>
      </c>
      <c r="H54" s="193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46"/>
      <c r="C55" s="20"/>
      <c r="D55" s="21"/>
      <c r="E55" s="54"/>
      <c r="F55" s="17" t="s">
        <v>455</v>
      </c>
      <c r="G55" s="21" t="s">
        <v>456</v>
      </c>
      <c r="H55" s="186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46"/>
      <c r="C56" s="47"/>
      <c r="D56" s="24"/>
      <c r="E56" s="25"/>
      <c r="F56" s="75" t="s">
        <v>466</v>
      </c>
      <c r="G56" s="70" t="s">
        <v>246</v>
      </c>
      <c r="H56" s="191">
        <v>92000</v>
      </c>
      <c r="I56" s="80">
        <f>I54-H56+E56</f>
        <v>-52720</v>
      </c>
      <c r="J56" s="268" t="str">
        <f>J54</f>
        <v>ok</v>
      </c>
    </row>
    <row r="57" spans="2:10" ht="18" customHeight="1">
      <c r="B57" s="346"/>
      <c r="C57" s="47"/>
      <c r="D57" s="24"/>
      <c r="E57" s="25"/>
      <c r="F57" s="75" t="s">
        <v>502</v>
      </c>
      <c r="G57" s="70" t="s">
        <v>503</v>
      </c>
      <c r="H57" s="193">
        <v>15000</v>
      </c>
      <c r="I57" s="80">
        <f>I56-H57</f>
        <v>-67720</v>
      </c>
      <c r="J57" s="83" t="s">
        <v>504</v>
      </c>
    </row>
    <row r="58" spans="2:10" ht="18" customHeight="1">
      <c r="B58" s="347"/>
      <c r="C58" s="210"/>
      <c r="D58" s="210"/>
      <c r="E58" s="210"/>
      <c r="F58" s="288"/>
      <c r="G58" s="289"/>
      <c r="H58" s="290"/>
      <c r="I58" s="291"/>
      <c r="J58" s="291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20" t="s">
        <v>5</v>
      </c>
      <c r="G60" s="12" t="s">
        <v>6</v>
      </c>
      <c r="H60" s="201" t="s">
        <v>7</v>
      </c>
      <c r="I60" s="35" t="s">
        <v>8</v>
      </c>
      <c r="J60" s="77" t="s">
        <v>9</v>
      </c>
    </row>
    <row r="61" spans="2:10" ht="18" customHeight="1">
      <c r="B61" s="346" t="s">
        <v>57</v>
      </c>
      <c r="C61" s="20"/>
      <c r="D61" s="21"/>
      <c r="E61" s="54"/>
      <c r="F61" s="17" t="s">
        <v>502</v>
      </c>
      <c r="G61" s="18" t="s">
        <v>507</v>
      </c>
      <c r="H61" s="185">
        <v>37500</v>
      </c>
      <c r="I61" s="63">
        <f>I57-H61</f>
        <v>-105220</v>
      </c>
      <c r="J61" s="59" t="s">
        <v>504</v>
      </c>
    </row>
    <row r="62" spans="2:10" ht="18" customHeight="1">
      <c r="B62" s="346"/>
      <c r="C62" s="20"/>
      <c r="D62" s="21"/>
      <c r="E62" s="54"/>
      <c r="F62" s="17" t="s">
        <v>524</v>
      </c>
      <c r="G62" s="18" t="s">
        <v>529</v>
      </c>
      <c r="H62" s="185">
        <v>42200</v>
      </c>
      <c r="I62" s="63">
        <f aca="true" t="shared" si="8" ref="I62:I69">I61-H62</f>
        <v>-147420</v>
      </c>
      <c r="J62" s="59" t="s">
        <v>504</v>
      </c>
    </row>
    <row r="63" spans="2:10" ht="18" customHeight="1">
      <c r="B63" s="346"/>
      <c r="C63" s="20"/>
      <c r="D63" s="21"/>
      <c r="E63" s="54"/>
      <c r="F63" s="17" t="s">
        <v>544</v>
      </c>
      <c r="G63" s="18" t="s">
        <v>549</v>
      </c>
      <c r="H63" s="188">
        <v>10000</v>
      </c>
      <c r="I63" s="63">
        <f t="shared" si="8"/>
        <v>-157420</v>
      </c>
      <c r="J63" s="59" t="s">
        <v>504</v>
      </c>
    </row>
    <row r="64" spans="2:10" ht="18" customHeight="1">
      <c r="B64" s="346"/>
      <c r="C64" s="20"/>
      <c r="D64" s="21"/>
      <c r="E64" s="54"/>
      <c r="F64" s="17" t="s">
        <v>544</v>
      </c>
      <c r="G64" s="24" t="s">
        <v>557</v>
      </c>
      <c r="H64" s="185">
        <v>25000</v>
      </c>
      <c r="I64" s="63">
        <f t="shared" si="8"/>
        <v>-182420</v>
      </c>
      <c r="J64" s="59" t="s">
        <v>504</v>
      </c>
    </row>
    <row r="65" spans="2:10" ht="18" customHeight="1">
      <c r="B65" s="346"/>
      <c r="C65" s="20"/>
      <c r="D65" s="21"/>
      <c r="E65" s="54"/>
      <c r="F65" s="17" t="s">
        <v>575</v>
      </c>
      <c r="G65" s="18" t="s">
        <v>549</v>
      </c>
      <c r="H65" s="185">
        <v>20000</v>
      </c>
      <c r="I65" s="63">
        <f t="shared" si="8"/>
        <v>-202420</v>
      </c>
      <c r="J65" s="59" t="s">
        <v>504</v>
      </c>
    </row>
    <row r="66" spans="2:10" ht="18" customHeight="1">
      <c r="B66" s="346"/>
      <c r="C66" s="20"/>
      <c r="D66" s="21"/>
      <c r="E66" s="54"/>
      <c r="F66" s="17" t="s">
        <v>575</v>
      </c>
      <c r="G66" s="18" t="s">
        <v>557</v>
      </c>
      <c r="H66" s="185">
        <v>31700</v>
      </c>
      <c r="I66" s="63">
        <f t="shared" si="8"/>
        <v>-234120</v>
      </c>
      <c r="J66" s="59" t="s">
        <v>504</v>
      </c>
    </row>
    <row r="67" spans="2:10" ht="18" customHeight="1">
      <c r="B67" s="346"/>
      <c r="C67" s="20"/>
      <c r="D67" s="21"/>
      <c r="E67" s="54"/>
      <c r="F67" s="39" t="s">
        <v>580</v>
      </c>
      <c r="G67" s="40" t="s">
        <v>583</v>
      </c>
      <c r="H67" s="185">
        <v>43400</v>
      </c>
      <c r="I67" s="63">
        <f t="shared" si="8"/>
        <v>-277520</v>
      </c>
      <c r="J67" s="59" t="s">
        <v>504</v>
      </c>
    </row>
    <row r="68" spans="2:10" ht="18" customHeight="1">
      <c r="B68" s="346"/>
      <c r="C68" s="20"/>
      <c r="D68" s="21"/>
      <c r="E68" s="54"/>
      <c r="F68" s="20" t="s">
        <v>586</v>
      </c>
      <c r="G68" s="18" t="s">
        <v>587</v>
      </c>
      <c r="H68" s="185">
        <v>5000</v>
      </c>
      <c r="I68" s="63">
        <f t="shared" si="8"/>
        <v>-282520</v>
      </c>
      <c r="J68" s="59" t="s">
        <v>504</v>
      </c>
    </row>
    <row r="69" spans="2:14" ht="18" customHeight="1">
      <c r="B69" s="346"/>
      <c r="C69" s="20"/>
      <c r="D69" s="21"/>
      <c r="E69" s="54"/>
      <c r="F69" s="17"/>
      <c r="G69" s="18" t="s">
        <v>590</v>
      </c>
      <c r="H69" s="185">
        <v>4700</v>
      </c>
      <c r="I69" s="63">
        <f t="shared" si="8"/>
        <v>-287220</v>
      </c>
      <c r="J69" s="59" t="s">
        <v>504</v>
      </c>
      <c r="N69" s="123"/>
    </row>
    <row r="70" spans="2:10" ht="18" customHeight="1">
      <c r="B70" s="346"/>
      <c r="C70" s="20" t="s">
        <v>630</v>
      </c>
      <c r="D70" s="21" t="s">
        <v>631</v>
      </c>
      <c r="E70" s="54">
        <v>400000</v>
      </c>
      <c r="F70" s="175"/>
      <c r="G70" s="18" t="s">
        <v>594</v>
      </c>
      <c r="H70" s="188">
        <v>21000</v>
      </c>
      <c r="I70" s="138">
        <f>I69-H70+E70</f>
        <v>91780</v>
      </c>
      <c r="J70" s="97" t="str">
        <f>J69</f>
        <v>ok</v>
      </c>
    </row>
    <row r="71" spans="2:10" ht="18" customHeight="1">
      <c r="B71" s="346"/>
      <c r="C71" s="20"/>
      <c r="D71" s="21"/>
      <c r="E71" s="186"/>
      <c r="F71" s="325" t="s">
        <v>647</v>
      </c>
      <c r="G71" s="18" t="s">
        <v>648</v>
      </c>
      <c r="H71" s="188">
        <v>95000</v>
      </c>
      <c r="I71" s="138">
        <f>I70-H71+E71</f>
        <v>-3220</v>
      </c>
      <c r="J71" s="59"/>
    </row>
    <row r="72" spans="2:10" ht="18" customHeight="1">
      <c r="B72" s="346"/>
      <c r="C72" s="20"/>
      <c r="D72" s="21"/>
      <c r="E72" s="186"/>
      <c r="F72" s="17" t="s">
        <v>706</v>
      </c>
      <c r="G72" s="18" t="s">
        <v>709</v>
      </c>
      <c r="H72" s="188">
        <v>35000</v>
      </c>
      <c r="I72" s="138">
        <f>I71-H72+E72</f>
        <v>-38220</v>
      </c>
      <c r="J72" s="59"/>
    </row>
    <row r="73" spans="2:10" ht="18" customHeight="1">
      <c r="B73" s="346"/>
      <c r="C73" s="20"/>
      <c r="D73" s="21"/>
      <c r="E73" s="54"/>
      <c r="F73" s="20"/>
      <c r="G73" s="18"/>
      <c r="H73" s="188"/>
      <c r="I73" s="63"/>
      <c r="J73" s="59"/>
    </row>
    <row r="74" spans="2:10" ht="18" customHeight="1">
      <c r="B74" s="346"/>
      <c r="C74" s="20"/>
      <c r="D74" s="21"/>
      <c r="E74" s="54"/>
      <c r="F74" s="17"/>
      <c r="G74" s="18"/>
      <c r="H74" s="188"/>
      <c r="I74" s="63"/>
      <c r="J74" s="59"/>
    </row>
    <row r="75" spans="2:10" ht="18" customHeight="1">
      <c r="B75" s="346"/>
      <c r="C75" s="20"/>
      <c r="D75" s="21"/>
      <c r="E75" s="54"/>
      <c r="F75" s="17"/>
      <c r="G75" s="18"/>
      <c r="H75" s="188"/>
      <c r="I75" s="63"/>
      <c r="J75" s="59"/>
    </row>
    <row r="76" spans="2:10" ht="18" customHeight="1">
      <c r="B76" s="346"/>
      <c r="C76" s="20"/>
      <c r="D76" s="21"/>
      <c r="E76" s="122"/>
      <c r="F76" s="17"/>
      <c r="G76" s="18"/>
      <c r="H76" s="188"/>
      <c r="I76" s="63"/>
      <c r="J76" s="59"/>
    </row>
    <row r="77" spans="2:10" ht="18" customHeight="1">
      <c r="B77" s="346"/>
      <c r="C77" s="20"/>
      <c r="D77" s="21"/>
      <c r="E77" s="54"/>
      <c r="F77" s="17"/>
      <c r="G77" s="18"/>
      <c r="H77" s="188"/>
      <c r="I77" s="63"/>
      <c r="J77" s="59"/>
    </row>
    <row r="78" spans="2:10" ht="18" customHeight="1">
      <c r="B78" s="346"/>
      <c r="C78" s="20"/>
      <c r="D78" s="21"/>
      <c r="E78" s="54"/>
      <c r="F78" s="17"/>
      <c r="G78" s="40"/>
      <c r="H78" s="189"/>
      <c r="I78" s="63"/>
      <c r="J78" s="59"/>
    </row>
    <row r="79" spans="2:10" ht="18" customHeight="1">
      <c r="B79" s="346"/>
      <c r="C79" s="20"/>
      <c r="D79" s="21"/>
      <c r="E79" s="54"/>
      <c r="F79" s="17"/>
      <c r="G79" s="269"/>
      <c r="H79" s="270"/>
      <c r="I79" s="63"/>
      <c r="J79" s="59"/>
    </row>
    <row r="80" spans="2:10" ht="18" customHeight="1">
      <c r="B80" s="346"/>
      <c r="C80" s="20"/>
      <c r="D80" s="21"/>
      <c r="E80" s="54"/>
      <c r="F80" s="17"/>
      <c r="G80" s="24"/>
      <c r="H80" s="193"/>
      <c r="I80" s="63"/>
      <c r="J80" s="59"/>
    </row>
    <row r="81" spans="2:10" ht="18" customHeight="1">
      <c r="B81" s="346"/>
      <c r="C81" s="20"/>
      <c r="D81" s="21"/>
      <c r="E81" s="54"/>
      <c r="F81" s="17"/>
      <c r="G81" s="18"/>
      <c r="H81" s="188"/>
      <c r="I81" s="63"/>
      <c r="J81" s="59"/>
    </row>
    <row r="82" spans="2:10" ht="18" customHeight="1">
      <c r="B82" s="346"/>
      <c r="C82" s="20"/>
      <c r="D82" s="21"/>
      <c r="E82" s="54"/>
      <c r="F82" s="75"/>
      <c r="G82" s="70"/>
      <c r="H82" s="191"/>
      <c r="I82" s="80"/>
      <c r="J82" s="59"/>
    </row>
    <row r="83" spans="2:10" ht="18" customHeight="1">
      <c r="B83" s="346"/>
      <c r="C83" s="20"/>
      <c r="D83" s="21"/>
      <c r="E83" s="54"/>
      <c r="F83" s="175"/>
      <c r="G83" s="18"/>
      <c r="H83" s="188"/>
      <c r="I83" s="63"/>
      <c r="J83" s="59"/>
    </row>
    <row r="84" spans="2:10" ht="18" customHeight="1">
      <c r="B84" s="346"/>
      <c r="C84" s="20"/>
      <c r="D84" s="21"/>
      <c r="E84" s="54"/>
      <c r="F84" s="17"/>
      <c r="G84" s="18"/>
      <c r="H84" s="188"/>
      <c r="I84" s="63"/>
      <c r="J84" s="59"/>
    </row>
    <row r="85" spans="2:10" ht="18" customHeight="1">
      <c r="B85" s="346"/>
      <c r="C85" s="20"/>
      <c r="D85" s="21"/>
      <c r="E85" s="54"/>
      <c r="F85" s="17"/>
      <c r="G85" s="24"/>
      <c r="H85" s="193"/>
      <c r="I85" s="63"/>
      <c r="J85" s="59"/>
    </row>
    <row r="86" spans="2:10" ht="18" customHeight="1">
      <c r="B86" s="346"/>
      <c r="C86" s="20"/>
      <c r="D86" s="21"/>
      <c r="E86" s="54"/>
      <c r="F86" s="17"/>
      <c r="G86" s="21"/>
      <c r="H86" s="186"/>
      <c r="I86" s="63"/>
      <c r="J86" s="59"/>
    </row>
    <row r="87" spans="2:10" ht="18" customHeight="1">
      <c r="B87" s="347"/>
      <c r="C87" s="210"/>
      <c r="D87" s="210"/>
      <c r="E87" s="210"/>
      <c r="F87" s="211"/>
      <c r="G87" s="32"/>
      <c r="H87" s="202"/>
      <c r="I87" s="69"/>
      <c r="J87" s="239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20" t="s">
        <v>5</v>
      </c>
      <c r="G89" s="12" t="s">
        <v>6</v>
      </c>
      <c r="H89" s="201" t="s">
        <v>7</v>
      </c>
      <c r="I89" s="124" t="s">
        <v>8</v>
      </c>
      <c r="J89" s="77" t="s">
        <v>9</v>
      </c>
    </row>
    <row r="90" spans="2:10" ht="18" customHeight="1">
      <c r="B90" s="343" t="s">
        <v>58</v>
      </c>
      <c r="C90" s="20"/>
      <c r="D90" s="21"/>
      <c r="E90" s="54"/>
      <c r="F90" s="20" t="s">
        <v>81</v>
      </c>
      <c r="G90" s="18" t="s">
        <v>94</v>
      </c>
      <c r="H90" s="207">
        <v>20</v>
      </c>
      <c r="I90" s="80">
        <v>-197</v>
      </c>
      <c r="J90" s="59" t="s">
        <v>76</v>
      </c>
    </row>
    <row r="91" spans="2:10" ht="18" customHeight="1">
      <c r="B91" s="344"/>
      <c r="C91" s="20"/>
      <c r="D91" s="21"/>
      <c r="E91" s="54"/>
      <c r="F91" s="17" t="s">
        <v>106</v>
      </c>
      <c r="G91" s="18" t="s">
        <v>108</v>
      </c>
      <c r="H91" s="207">
        <v>30</v>
      </c>
      <c r="I91" s="80">
        <f>I90-H91</f>
        <v>-227</v>
      </c>
      <c r="J91" s="59" t="str">
        <f aca="true" t="shared" si="9" ref="J91:J110">J90</f>
        <v>ok</v>
      </c>
    </row>
    <row r="92" spans="2:10" ht="18" customHeight="1">
      <c r="B92" s="344"/>
      <c r="C92" s="20"/>
      <c r="D92" s="21"/>
      <c r="E92" s="54"/>
      <c r="F92" s="17" t="s">
        <v>158</v>
      </c>
      <c r="G92" s="18" t="s">
        <v>159</v>
      </c>
      <c r="H92" s="188" t="s">
        <v>189</v>
      </c>
      <c r="I92" s="80">
        <f>-227*170</f>
        <v>-38590</v>
      </c>
      <c r="J92" s="59" t="str">
        <f t="shared" si="9"/>
        <v>ok</v>
      </c>
    </row>
    <row r="93" spans="2:14" ht="18" customHeight="1">
      <c r="B93" s="344"/>
      <c r="C93" s="20" t="s">
        <v>191</v>
      </c>
      <c r="D93" s="21" t="s">
        <v>128</v>
      </c>
      <c r="E93" s="186">
        <v>60000</v>
      </c>
      <c r="F93" s="17" t="s">
        <v>162</v>
      </c>
      <c r="G93" s="18" t="s">
        <v>176</v>
      </c>
      <c r="H93" s="191">
        <v>20000</v>
      </c>
      <c r="I93" s="80">
        <f aca="true" t="shared" si="10" ref="I93:I99">I92-H93+E93</f>
        <v>1410</v>
      </c>
      <c r="J93" s="59" t="str">
        <f t="shared" si="9"/>
        <v>ok</v>
      </c>
      <c r="N93" s="123"/>
    </row>
    <row r="94" spans="2:10" ht="18" customHeight="1">
      <c r="B94" s="344"/>
      <c r="C94" s="20"/>
      <c r="D94" s="21"/>
      <c r="E94" s="54"/>
      <c r="F94" s="20" t="s">
        <v>206</v>
      </c>
      <c r="G94" s="18" t="s">
        <v>214</v>
      </c>
      <c r="H94" s="188">
        <v>58750</v>
      </c>
      <c r="I94" s="80">
        <f t="shared" si="10"/>
        <v>-57340</v>
      </c>
      <c r="J94" s="59" t="str">
        <f t="shared" si="9"/>
        <v>ok</v>
      </c>
    </row>
    <row r="95" spans="2:10" ht="18" customHeight="1">
      <c r="B95" s="344"/>
      <c r="C95" s="20" t="s">
        <v>236</v>
      </c>
      <c r="D95" s="21" t="s">
        <v>128</v>
      </c>
      <c r="E95" s="186">
        <v>60000</v>
      </c>
      <c r="F95" s="17" t="s">
        <v>253</v>
      </c>
      <c r="G95" s="18" t="s">
        <v>265</v>
      </c>
      <c r="H95" s="188">
        <v>5000</v>
      </c>
      <c r="I95" s="80">
        <f t="shared" si="10"/>
        <v>-2340</v>
      </c>
      <c r="J95" s="59" t="str">
        <f t="shared" si="9"/>
        <v>ok</v>
      </c>
    </row>
    <row r="96" spans="2:10" ht="18" customHeight="1">
      <c r="B96" s="344"/>
      <c r="C96" s="20" t="s">
        <v>322</v>
      </c>
      <c r="D96" s="21" t="s">
        <v>128</v>
      </c>
      <c r="E96" s="186">
        <v>60000</v>
      </c>
      <c r="F96" s="17" t="s">
        <v>280</v>
      </c>
      <c r="G96" s="24" t="s">
        <v>287</v>
      </c>
      <c r="H96" s="189">
        <v>57500</v>
      </c>
      <c r="I96" s="80">
        <f t="shared" si="10"/>
        <v>160</v>
      </c>
      <c r="J96" s="59" t="str">
        <f t="shared" si="9"/>
        <v>ok</v>
      </c>
    </row>
    <row r="97" spans="2:10" ht="18" customHeight="1">
      <c r="B97" s="344"/>
      <c r="C97" s="20"/>
      <c r="D97" s="21"/>
      <c r="E97" s="54"/>
      <c r="F97" s="20" t="s">
        <v>325</v>
      </c>
      <c r="G97" s="18" t="s">
        <v>331</v>
      </c>
      <c r="H97" s="188">
        <f>(3500*5)+20500+11000</f>
        <v>49000</v>
      </c>
      <c r="I97" s="80">
        <f t="shared" si="10"/>
        <v>-48840</v>
      </c>
      <c r="J97" s="59" t="str">
        <f t="shared" si="9"/>
        <v>ok</v>
      </c>
    </row>
    <row r="98" spans="2:10" ht="18" customHeight="1">
      <c r="B98" s="344"/>
      <c r="C98" s="20"/>
      <c r="D98" s="21"/>
      <c r="E98" s="122"/>
      <c r="F98" s="17" t="s">
        <v>341</v>
      </c>
      <c r="G98" s="18" t="s">
        <v>347</v>
      </c>
      <c r="H98" s="188">
        <v>67500</v>
      </c>
      <c r="I98" s="80">
        <f t="shared" si="10"/>
        <v>-116340</v>
      </c>
      <c r="J98" s="59" t="str">
        <f t="shared" si="9"/>
        <v>ok</v>
      </c>
    </row>
    <row r="99" spans="2:10" ht="18" customHeight="1">
      <c r="B99" s="344"/>
      <c r="C99" s="20"/>
      <c r="D99" s="21"/>
      <c r="E99" s="54"/>
      <c r="F99" s="17"/>
      <c r="G99" s="18" t="s">
        <v>359</v>
      </c>
      <c r="H99" s="188">
        <v>32400</v>
      </c>
      <c r="I99" s="80">
        <f t="shared" si="10"/>
        <v>-148740</v>
      </c>
      <c r="J99" s="59" t="str">
        <f t="shared" si="9"/>
        <v>ok</v>
      </c>
    </row>
    <row r="100" spans="2:10" ht="18" customHeight="1">
      <c r="B100" s="344"/>
      <c r="C100" s="20"/>
      <c r="D100" s="21"/>
      <c r="E100" s="54"/>
      <c r="F100" s="17" t="s">
        <v>380</v>
      </c>
      <c r="G100" s="24" t="s">
        <v>382</v>
      </c>
      <c r="H100" s="193">
        <v>12500</v>
      </c>
      <c r="I100" s="80">
        <f aca="true" t="shared" si="11" ref="I100:I106">I99-H100+E100</f>
        <v>-161240</v>
      </c>
      <c r="J100" s="59" t="str">
        <f t="shared" si="9"/>
        <v>ok</v>
      </c>
    </row>
    <row r="101" spans="2:10" ht="18" customHeight="1">
      <c r="B101" s="344"/>
      <c r="C101" s="20" t="s">
        <v>390</v>
      </c>
      <c r="D101" s="21" t="s">
        <v>128</v>
      </c>
      <c r="E101" s="186">
        <v>162000</v>
      </c>
      <c r="F101" s="17" t="s">
        <v>386</v>
      </c>
      <c r="G101" s="18" t="s">
        <v>387</v>
      </c>
      <c r="H101" s="188">
        <v>5000</v>
      </c>
      <c r="I101" s="80">
        <f t="shared" si="11"/>
        <v>-4240</v>
      </c>
      <c r="J101" s="59" t="str">
        <f t="shared" si="9"/>
        <v>ok</v>
      </c>
    </row>
    <row r="102" spans="2:10" ht="18" customHeight="1">
      <c r="B102" s="344"/>
      <c r="C102" s="20"/>
      <c r="D102" s="21"/>
      <c r="E102" s="54"/>
      <c r="F102" s="20" t="s">
        <v>422</v>
      </c>
      <c r="G102" s="18" t="s">
        <v>423</v>
      </c>
      <c r="H102" s="188">
        <v>21500</v>
      </c>
      <c r="I102" s="80">
        <f t="shared" si="11"/>
        <v>-25740</v>
      </c>
      <c r="J102" s="59" t="str">
        <f t="shared" si="9"/>
        <v>ok</v>
      </c>
    </row>
    <row r="103" spans="2:10" ht="18" customHeight="1">
      <c r="B103" s="344"/>
      <c r="C103" s="20"/>
      <c r="D103" s="21"/>
      <c r="E103" s="54"/>
      <c r="F103" s="17" t="s">
        <v>428</v>
      </c>
      <c r="G103" s="18" t="s">
        <v>429</v>
      </c>
      <c r="H103" s="188">
        <v>5500</v>
      </c>
      <c r="I103" s="80">
        <f t="shared" si="11"/>
        <v>-31240</v>
      </c>
      <c r="J103" s="59" t="str">
        <f t="shared" si="9"/>
        <v>ok</v>
      </c>
    </row>
    <row r="104" spans="2:10" ht="18" customHeight="1">
      <c r="B104" s="344"/>
      <c r="C104" s="20"/>
      <c r="D104" s="21"/>
      <c r="E104" s="54"/>
      <c r="F104" s="17"/>
      <c r="G104" s="21" t="s">
        <v>430</v>
      </c>
      <c r="H104" s="188">
        <v>4300</v>
      </c>
      <c r="I104" s="63">
        <f t="shared" si="11"/>
        <v>-35540</v>
      </c>
      <c r="J104" s="59" t="str">
        <f t="shared" si="9"/>
        <v>ok</v>
      </c>
    </row>
    <row r="105" spans="2:10" ht="18" customHeight="1">
      <c r="B105" s="344"/>
      <c r="C105" s="20"/>
      <c r="D105" s="21"/>
      <c r="E105" s="122"/>
      <c r="F105" s="17" t="s">
        <v>448</v>
      </c>
      <c r="G105" s="21" t="s">
        <v>453</v>
      </c>
      <c r="H105" s="186">
        <v>105000</v>
      </c>
      <c r="I105" s="63">
        <f t="shared" si="11"/>
        <v>-140540</v>
      </c>
      <c r="J105" s="59" t="str">
        <f t="shared" si="9"/>
        <v>ok</v>
      </c>
    </row>
    <row r="106" spans="2:10" ht="18" customHeight="1">
      <c r="B106" s="344"/>
      <c r="C106" s="20"/>
      <c r="D106" s="21"/>
      <c r="E106" s="54"/>
      <c r="F106" s="17" t="s">
        <v>466</v>
      </c>
      <c r="G106" s="18" t="s">
        <v>470</v>
      </c>
      <c r="H106" s="188">
        <v>92000</v>
      </c>
      <c r="I106" s="63">
        <f t="shared" si="11"/>
        <v>-232540</v>
      </c>
      <c r="J106" s="59" t="str">
        <f t="shared" si="9"/>
        <v>ok</v>
      </c>
    </row>
    <row r="107" spans="2:10" ht="18" customHeight="1">
      <c r="B107" s="344"/>
      <c r="C107" s="20"/>
      <c r="D107" s="21"/>
      <c r="E107" s="54"/>
      <c r="F107" s="17" t="s">
        <v>502</v>
      </c>
      <c r="G107" s="18" t="s">
        <v>508</v>
      </c>
      <c r="H107" s="185">
        <v>73400</v>
      </c>
      <c r="I107" s="63">
        <f>I106-H107+E107</f>
        <v>-305940</v>
      </c>
      <c r="J107" s="59" t="str">
        <f t="shared" si="9"/>
        <v>ok</v>
      </c>
    </row>
    <row r="108" spans="2:10" ht="18" customHeight="1">
      <c r="B108" s="344"/>
      <c r="C108" s="20"/>
      <c r="D108" s="21"/>
      <c r="E108" s="54"/>
      <c r="F108" s="17" t="s">
        <v>524</v>
      </c>
      <c r="G108" s="18" t="s">
        <v>531</v>
      </c>
      <c r="H108" s="185">
        <v>21500</v>
      </c>
      <c r="I108" s="63">
        <f>I107-H108+E108</f>
        <v>-327440</v>
      </c>
      <c r="J108" s="59" t="str">
        <f t="shared" si="9"/>
        <v>ok</v>
      </c>
    </row>
    <row r="109" spans="2:10" ht="18" customHeight="1">
      <c r="B109" s="344"/>
      <c r="C109" s="20"/>
      <c r="D109" s="21"/>
      <c r="E109" s="54"/>
      <c r="F109" s="17" t="s">
        <v>544</v>
      </c>
      <c r="G109" s="18" t="s">
        <v>558</v>
      </c>
      <c r="H109" s="185">
        <v>116700</v>
      </c>
      <c r="I109" s="63">
        <f>I108-H109+E109</f>
        <v>-444140</v>
      </c>
      <c r="J109" s="59" t="str">
        <f t="shared" si="9"/>
        <v>ok</v>
      </c>
    </row>
    <row r="110" spans="2:10" ht="18" customHeight="1">
      <c r="B110" s="344"/>
      <c r="C110" s="20"/>
      <c r="D110" s="21"/>
      <c r="E110" s="54"/>
      <c r="F110" s="17" t="s">
        <v>575</v>
      </c>
      <c r="G110" s="18" t="s">
        <v>578</v>
      </c>
      <c r="H110" s="185">
        <v>90400</v>
      </c>
      <c r="I110" s="63">
        <f>I109-H110+E110</f>
        <v>-534540</v>
      </c>
      <c r="J110" s="59" t="str">
        <f t="shared" si="9"/>
        <v>ok</v>
      </c>
    </row>
    <row r="111" spans="2:10" ht="18" customHeight="1">
      <c r="B111" s="344"/>
      <c r="C111" s="20"/>
      <c r="D111" s="21"/>
      <c r="E111" s="54"/>
      <c r="F111" s="17"/>
      <c r="G111" s="18" t="s">
        <v>594</v>
      </c>
      <c r="H111" s="188">
        <v>21000</v>
      </c>
      <c r="I111" s="138">
        <f>I110-H111</f>
        <v>-555540</v>
      </c>
      <c r="J111" s="97" t="str">
        <f>J110</f>
        <v>ok</v>
      </c>
    </row>
    <row r="112" spans="2:10" ht="18" customHeight="1">
      <c r="B112" s="344"/>
      <c r="C112" s="20" t="s">
        <v>688</v>
      </c>
      <c r="D112" s="21" t="s">
        <v>512</v>
      </c>
      <c r="E112" s="54">
        <v>560000</v>
      </c>
      <c r="F112" s="175" t="s">
        <v>667</v>
      </c>
      <c r="G112" s="18" t="s">
        <v>678</v>
      </c>
      <c r="H112" s="188">
        <v>4500</v>
      </c>
      <c r="I112" s="138">
        <f>I111-H112+E112</f>
        <v>-40</v>
      </c>
      <c r="J112" s="97" t="str">
        <f>J111</f>
        <v>ok</v>
      </c>
    </row>
    <row r="113" spans="2:10" ht="18" customHeight="1">
      <c r="B113" s="344"/>
      <c r="C113" s="20" t="s">
        <v>706</v>
      </c>
      <c r="D113" s="21" t="s">
        <v>512</v>
      </c>
      <c r="E113" s="54">
        <v>35000</v>
      </c>
      <c r="F113" s="17" t="s">
        <v>711</v>
      </c>
      <c r="G113" s="18" t="s">
        <v>712</v>
      </c>
      <c r="H113" s="188">
        <v>35000</v>
      </c>
      <c r="I113" s="138">
        <f>I112-H113+E113</f>
        <v>-40</v>
      </c>
      <c r="J113" s="97" t="str">
        <f>J112</f>
        <v>ok</v>
      </c>
    </row>
    <row r="114" spans="2:10" ht="18" customHeight="1">
      <c r="B114" s="344"/>
      <c r="C114" s="20"/>
      <c r="D114" s="21"/>
      <c r="E114" s="54"/>
      <c r="F114" s="23"/>
      <c r="G114" s="18"/>
      <c r="H114" s="188"/>
      <c r="I114" s="80"/>
      <c r="J114" s="59"/>
    </row>
    <row r="115" spans="2:10" ht="18" customHeight="1">
      <c r="B115" s="344"/>
      <c r="C115" s="20"/>
      <c r="D115" s="21"/>
      <c r="E115" s="54"/>
      <c r="F115" s="17"/>
      <c r="G115" s="18"/>
      <c r="H115" s="188"/>
      <c r="I115" s="80"/>
      <c r="J115" s="59"/>
    </row>
    <row r="116" spans="2:10" ht="18" customHeight="1">
      <c r="B116" s="345"/>
      <c r="C116" s="210"/>
      <c r="D116" s="210"/>
      <c r="E116" s="210"/>
      <c r="F116" s="210"/>
      <c r="G116" s="210"/>
      <c r="H116" s="210"/>
      <c r="I116" s="210"/>
      <c r="J116" s="210"/>
    </row>
    <row r="117" ht="18" customHeight="1">
      <c r="H117" s="200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1" t="s">
        <v>7</v>
      </c>
      <c r="I118" s="35" t="s">
        <v>8</v>
      </c>
      <c r="J118" s="77" t="s">
        <v>9</v>
      </c>
    </row>
    <row r="119" spans="2:10" ht="18" customHeight="1">
      <c r="B119" s="343" t="s">
        <v>59</v>
      </c>
      <c r="C119" s="171"/>
      <c r="D119" s="172"/>
      <c r="E119" s="183"/>
      <c r="F119" s="17" t="s">
        <v>81</v>
      </c>
      <c r="G119" s="126" t="s">
        <v>625</v>
      </c>
      <c r="H119" s="326">
        <f>50*170</f>
        <v>8500</v>
      </c>
      <c r="I119" s="63">
        <f>H119</f>
        <v>8500</v>
      </c>
      <c r="J119" s="78" t="s">
        <v>76</v>
      </c>
    </row>
    <row r="120" spans="2:10" ht="18" customHeight="1">
      <c r="B120" s="346"/>
      <c r="C120" s="47"/>
      <c r="D120" s="24"/>
      <c r="E120" s="25"/>
      <c r="F120" s="17" t="s">
        <v>106</v>
      </c>
      <c r="G120" s="18" t="s">
        <v>107</v>
      </c>
      <c r="H120" s="207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46"/>
      <c r="C121" s="47"/>
      <c r="D121" s="24"/>
      <c r="E121" s="25"/>
      <c r="F121" s="17"/>
      <c r="G121" s="18" t="s">
        <v>115</v>
      </c>
      <c r="H121" s="207">
        <v>30</v>
      </c>
      <c r="I121" s="63">
        <f>I120-H121</f>
        <v>7270</v>
      </c>
      <c r="J121" s="78" t="str">
        <f>J120</f>
        <v>ok</v>
      </c>
      <c r="N121" s="123"/>
    </row>
    <row r="122" spans="2:10" ht="18" customHeight="1">
      <c r="B122" s="346"/>
      <c r="C122" s="47" t="s">
        <v>191</v>
      </c>
      <c r="D122" s="24" t="s">
        <v>128</v>
      </c>
      <c r="E122" s="192">
        <v>110500</v>
      </c>
      <c r="F122" s="17" t="s">
        <v>158</v>
      </c>
      <c r="G122" s="18" t="s">
        <v>159</v>
      </c>
      <c r="H122" s="188" t="s">
        <v>189</v>
      </c>
      <c r="I122" s="63">
        <f>-650*170+E122</f>
        <v>0</v>
      </c>
      <c r="J122" s="78" t="str">
        <f>J121</f>
        <v>ok</v>
      </c>
    </row>
    <row r="123" spans="2:10" ht="18" customHeight="1">
      <c r="B123" s="346"/>
      <c r="C123" s="47"/>
      <c r="D123" s="24"/>
      <c r="E123" s="91"/>
      <c r="F123" s="17" t="s">
        <v>496</v>
      </c>
      <c r="G123" s="18" t="s">
        <v>497</v>
      </c>
      <c r="H123" s="188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46"/>
      <c r="C124" s="47"/>
      <c r="D124" s="24"/>
      <c r="E124" s="91"/>
      <c r="F124" s="17" t="s">
        <v>520</v>
      </c>
      <c r="G124" s="18" t="s">
        <v>521</v>
      </c>
      <c r="H124" s="188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46"/>
      <c r="C125" s="47"/>
      <c r="D125" s="24"/>
      <c r="E125" s="16"/>
      <c r="F125" s="23"/>
      <c r="G125" s="18"/>
      <c r="H125" s="188"/>
      <c r="I125" s="63"/>
      <c r="J125" s="78"/>
    </row>
    <row r="126" spans="2:10" ht="18" customHeight="1">
      <c r="B126" s="346"/>
      <c r="C126" s="47"/>
      <c r="D126" s="24"/>
      <c r="E126" s="25"/>
      <c r="F126" s="17"/>
      <c r="G126" s="18"/>
      <c r="H126" s="188"/>
      <c r="I126" s="63"/>
      <c r="J126" s="78"/>
    </row>
    <row r="127" spans="2:10" ht="18" customHeight="1">
      <c r="B127" s="346"/>
      <c r="C127" s="47"/>
      <c r="D127" s="24"/>
      <c r="E127" s="25"/>
      <c r="F127" s="17"/>
      <c r="G127" s="24"/>
      <c r="H127" s="188"/>
      <c r="I127" s="63"/>
      <c r="J127" s="78"/>
    </row>
    <row r="128" spans="2:10" ht="18" customHeight="1">
      <c r="B128" s="346"/>
      <c r="C128" s="47"/>
      <c r="D128" s="24"/>
      <c r="E128" s="25"/>
      <c r="F128" s="17"/>
      <c r="G128" s="18"/>
      <c r="H128" s="188"/>
      <c r="I128" s="63"/>
      <c r="J128" s="78"/>
    </row>
    <row r="129" spans="2:10" ht="18" customHeight="1">
      <c r="B129" s="346"/>
      <c r="C129" s="47"/>
      <c r="D129" s="24"/>
      <c r="E129" s="91"/>
      <c r="F129" s="17"/>
      <c r="G129" s="18"/>
      <c r="H129" s="188"/>
      <c r="I129" s="63"/>
      <c r="J129" s="78"/>
    </row>
    <row r="130" spans="2:10" ht="18" customHeight="1">
      <c r="B130" s="346"/>
      <c r="C130" s="47"/>
      <c r="D130" s="24"/>
      <c r="E130" s="25"/>
      <c r="F130" s="17"/>
      <c r="G130" s="18"/>
      <c r="H130" s="188"/>
      <c r="I130" s="63"/>
      <c r="J130" s="78"/>
    </row>
    <row r="131" spans="2:10" ht="18" customHeight="1">
      <c r="B131" s="346"/>
      <c r="C131" s="47"/>
      <c r="D131" s="24"/>
      <c r="E131" s="25"/>
      <c r="F131" s="17"/>
      <c r="G131" s="18"/>
      <c r="H131" s="188"/>
      <c r="I131" s="63"/>
      <c r="J131" s="78"/>
    </row>
    <row r="132" spans="2:10" ht="18" customHeight="1">
      <c r="B132" s="346"/>
      <c r="C132" s="47"/>
      <c r="D132" s="24"/>
      <c r="E132" s="91"/>
      <c r="F132" s="17"/>
      <c r="G132" s="18"/>
      <c r="H132" s="188"/>
      <c r="I132" s="63"/>
      <c r="J132" s="78"/>
    </row>
    <row r="133" spans="2:10" ht="18" customHeight="1">
      <c r="B133" s="346"/>
      <c r="C133" s="47"/>
      <c r="D133" s="24"/>
      <c r="E133" s="25"/>
      <c r="F133" s="17"/>
      <c r="G133" s="18"/>
      <c r="H133" s="188"/>
      <c r="I133" s="63"/>
      <c r="J133" s="78"/>
    </row>
    <row r="134" spans="2:10" ht="18" customHeight="1">
      <c r="B134" s="346"/>
      <c r="C134" s="47"/>
      <c r="D134" s="24"/>
      <c r="E134" s="25"/>
      <c r="F134" s="17"/>
      <c r="G134" s="18"/>
      <c r="H134" s="188"/>
      <c r="I134" s="63"/>
      <c r="J134" s="78"/>
    </row>
    <row r="135" spans="2:10" ht="18" customHeight="1">
      <c r="B135" s="346"/>
      <c r="C135" s="47"/>
      <c r="D135" s="24"/>
      <c r="E135" s="25"/>
      <c r="F135" s="17"/>
      <c r="G135" s="18"/>
      <c r="H135" s="188"/>
      <c r="I135" s="63"/>
      <c r="J135" s="78"/>
    </row>
    <row r="136" spans="2:10" ht="18" customHeight="1">
      <c r="B136" s="346"/>
      <c r="C136" s="47"/>
      <c r="D136" s="24"/>
      <c r="E136" s="25"/>
      <c r="F136" s="17"/>
      <c r="G136" s="18"/>
      <c r="H136" s="188"/>
      <c r="I136" s="63"/>
      <c r="J136" s="78"/>
    </row>
    <row r="137" spans="2:10" ht="18" customHeight="1">
      <c r="B137" s="346"/>
      <c r="C137" s="47"/>
      <c r="D137" s="24"/>
      <c r="E137" s="25"/>
      <c r="F137" s="17"/>
      <c r="G137" s="18"/>
      <c r="H137" s="190"/>
      <c r="I137" s="63"/>
      <c r="J137" s="78"/>
    </row>
    <row r="138" spans="2:10" ht="18" customHeight="1">
      <c r="B138" s="346"/>
      <c r="C138" s="47"/>
      <c r="D138" s="24"/>
      <c r="E138" s="91"/>
      <c r="F138" s="17"/>
      <c r="G138" s="18"/>
      <c r="H138" s="188"/>
      <c r="I138" s="63"/>
      <c r="J138" s="78"/>
    </row>
    <row r="139" spans="2:10" ht="18" customHeight="1">
      <c r="B139" s="346"/>
      <c r="C139" s="47"/>
      <c r="D139" s="24"/>
      <c r="E139" s="91"/>
      <c r="F139" s="17"/>
      <c r="G139" s="18"/>
      <c r="H139" s="191"/>
      <c r="I139" s="63"/>
      <c r="J139" s="78"/>
    </row>
    <row r="140" spans="2:10" ht="18" customHeight="1">
      <c r="B140" s="346"/>
      <c r="C140" s="47"/>
      <c r="D140" s="24"/>
      <c r="E140" s="91"/>
      <c r="F140" s="17"/>
      <c r="G140" s="18"/>
      <c r="H140" s="188"/>
      <c r="I140" s="63"/>
      <c r="J140" s="78"/>
    </row>
    <row r="141" spans="2:10" ht="18" customHeight="1">
      <c r="B141" s="346"/>
      <c r="C141" s="47"/>
      <c r="D141" s="24"/>
      <c r="E141" s="16"/>
      <c r="F141" s="20"/>
      <c r="G141" s="18"/>
      <c r="H141" s="188"/>
      <c r="I141" s="63"/>
      <c r="J141" s="78"/>
    </row>
    <row r="142" spans="2:10" ht="18" customHeight="1">
      <c r="B142" s="346"/>
      <c r="C142" s="47"/>
      <c r="D142" s="24"/>
      <c r="E142" s="25"/>
      <c r="F142" s="17"/>
      <c r="G142" s="18"/>
      <c r="H142" s="188"/>
      <c r="I142" s="63"/>
      <c r="J142" s="78"/>
    </row>
    <row r="143" spans="2:10" ht="18" customHeight="1">
      <c r="B143" s="346"/>
      <c r="C143" s="47"/>
      <c r="D143" s="24"/>
      <c r="E143" s="25"/>
      <c r="F143" s="125"/>
      <c r="G143" s="126"/>
      <c r="H143" s="188"/>
      <c r="I143" s="63"/>
      <c r="J143" s="78"/>
    </row>
    <row r="144" spans="2:10" ht="18" customHeight="1">
      <c r="B144" s="346"/>
      <c r="C144" s="47"/>
      <c r="D144" s="24"/>
      <c r="E144" s="25"/>
      <c r="F144" s="39"/>
      <c r="G144" s="40"/>
      <c r="H144" s="203"/>
      <c r="I144" s="42"/>
      <c r="J144" s="43"/>
    </row>
    <row r="145" spans="2:10" ht="18" customHeight="1">
      <c r="B145" s="347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ht="18" customHeight="1"/>
    <row r="148" ht="18" customHeight="1"/>
    <row r="149" ht="18" customHeight="1">
      <c r="N149" s="123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3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3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3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348"/>
  <sheetViews>
    <sheetView showGridLines="0" zoomScalePageLayoutView="0" workbookViewId="0" topLeftCell="A1">
      <selection activeCell="F57" sqref="F57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9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90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52" t="s">
        <v>60</v>
      </c>
      <c r="C3" s="20"/>
      <c r="D3" s="21"/>
      <c r="E3" s="16"/>
      <c r="F3" s="175" t="s">
        <v>81</v>
      </c>
      <c r="G3" s="18" t="s">
        <v>90</v>
      </c>
      <c r="H3" s="19">
        <v>50</v>
      </c>
      <c r="I3" s="94">
        <v>-824</v>
      </c>
      <c r="J3" s="78" t="s">
        <v>76</v>
      </c>
    </row>
    <row r="4" spans="2:10" ht="18" customHeight="1">
      <c r="B4" s="346"/>
      <c r="C4" s="20"/>
      <c r="D4" s="21"/>
      <c r="E4" s="16"/>
      <c r="F4" s="17"/>
      <c r="G4" s="18" t="s">
        <v>94</v>
      </c>
      <c r="H4" s="19">
        <v>10</v>
      </c>
      <c r="I4" s="94">
        <f>I3-H4</f>
        <v>-834</v>
      </c>
      <c r="J4" s="78" t="s">
        <v>76</v>
      </c>
    </row>
    <row r="5" spans="2:10" ht="18" customHeight="1">
      <c r="B5" s="346"/>
      <c r="C5" s="47"/>
      <c r="D5" s="24"/>
      <c r="E5" s="91"/>
      <c r="F5" s="17" t="s">
        <v>99</v>
      </c>
      <c r="G5" s="18" t="s">
        <v>100</v>
      </c>
      <c r="H5" s="19">
        <v>250</v>
      </c>
      <c r="I5" s="94">
        <f>I4-H5</f>
        <v>-1084</v>
      </c>
      <c r="J5" s="78" t="s">
        <v>76</v>
      </c>
    </row>
    <row r="6" spans="2:10" ht="18" customHeight="1">
      <c r="B6" s="346"/>
      <c r="C6" s="55"/>
      <c r="D6" s="56"/>
      <c r="E6" s="67"/>
      <c r="F6" s="175" t="s">
        <v>127</v>
      </c>
      <c r="G6" s="18" t="s">
        <v>129</v>
      </c>
      <c r="H6" s="19">
        <v>17</v>
      </c>
      <c r="I6" s="94">
        <f>I5-H6</f>
        <v>-1101</v>
      </c>
      <c r="J6" s="78" t="s">
        <v>76</v>
      </c>
    </row>
    <row r="7" spans="2:10" ht="18" customHeight="1">
      <c r="B7" s="346"/>
      <c r="C7" s="55"/>
      <c r="D7" s="56"/>
      <c r="E7" s="67"/>
      <c r="F7" s="175" t="s">
        <v>138</v>
      </c>
      <c r="G7" s="18" t="s">
        <v>128</v>
      </c>
      <c r="H7" s="26">
        <v>150</v>
      </c>
      <c r="I7" s="94">
        <f>I6-H7</f>
        <v>-1251</v>
      </c>
      <c r="J7" s="78" t="s">
        <v>76</v>
      </c>
    </row>
    <row r="8" spans="2:10" ht="18" customHeight="1">
      <c r="B8" s="346"/>
      <c r="C8" s="55"/>
      <c r="D8" s="56"/>
      <c r="E8" s="67"/>
      <c r="F8" s="17" t="s">
        <v>158</v>
      </c>
      <c r="G8" s="18" t="s">
        <v>159</v>
      </c>
      <c r="H8" s="19" t="s">
        <v>190</v>
      </c>
      <c r="I8" s="94">
        <f>-1251*170</f>
        <v>-212670</v>
      </c>
      <c r="J8" s="78" t="s">
        <v>76</v>
      </c>
    </row>
    <row r="9" spans="2:10" ht="18" customHeight="1">
      <c r="B9" s="346"/>
      <c r="C9" s="55" t="s">
        <v>236</v>
      </c>
      <c r="D9" s="56" t="s">
        <v>128</v>
      </c>
      <c r="E9" s="195">
        <v>212670</v>
      </c>
      <c r="F9" s="20" t="s">
        <v>422</v>
      </c>
      <c r="G9" s="18" t="s">
        <v>423</v>
      </c>
      <c r="H9" s="188">
        <v>21500</v>
      </c>
      <c r="I9" s="94">
        <f aca="true" t="shared" si="0" ref="I9:I14">I8-H9+E9</f>
        <v>-21500</v>
      </c>
      <c r="J9" s="78" t="s">
        <v>76</v>
      </c>
    </row>
    <row r="10" spans="2:10" ht="18" customHeight="1">
      <c r="B10" s="346"/>
      <c r="C10" s="20"/>
      <c r="D10" s="21"/>
      <c r="E10" s="16"/>
      <c r="F10" s="17" t="s">
        <v>428</v>
      </c>
      <c r="G10" s="18" t="s">
        <v>429</v>
      </c>
      <c r="H10" s="188">
        <v>5500</v>
      </c>
      <c r="I10" s="94">
        <f t="shared" si="0"/>
        <v>-27000</v>
      </c>
      <c r="J10" s="78" t="s">
        <v>76</v>
      </c>
    </row>
    <row r="11" spans="2:10" ht="18" customHeight="1">
      <c r="B11" s="346"/>
      <c r="C11" s="20"/>
      <c r="D11" s="21"/>
      <c r="E11" s="16"/>
      <c r="F11" s="17"/>
      <c r="G11" s="21" t="s">
        <v>430</v>
      </c>
      <c r="H11" s="188">
        <v>4300</v>
      </c>
      <c r="I11" s="94">
        <f t="shared" si="0"/>
        <v>-31300</v>
      </c>
      <c r="J11" s="78" t="s">
        <v>76</v>
      </c>
    </row>
    <row r="12" spans="2:10" ht="18" customHeight="1">
      <c r="B12" s="346"/>
      <c r="C12" s="20"/>
      <c r="E12" s="16"/>
      <c r="F12" s="17" t="s">
        <v>524</v>
      </c>
      <c r="G12" s="18" t="s">
        <v>531</v>
      </c>
      <c r="H12" s="185">
        <v>21500</v>
      </c>
      <c r="I12" s="94">
        <f t="shared" si="0"/>
        <v>-52800</v>
      </c>
      <c r="J12" s="78" t="s">
        <v>76</v>
      </c>
    </row>
    <row r="13" spans="2:10" ht="18" customHeight="1">
      <c r="B13" s="346"/>
      <c r="C13" s="20"/>
      <c r="D13" s="21"/>
      <c r="E13" s="16"/>
      <c r="F13" s="175" t="s">
        <v>534</v>
      </c>
      <c r="G13" s="24" t="s">
        <v>535</v>
      </c>
      <c r="H13" s="185">
        <v>80000</v>
      </c>
      <c r="I13" s="94">
        <f t="shared" si="0"/>
        <v>-132800</v>
      </c>
      <c r="J13" s="78" t="s">
        <v>76</v>
      </c>
    </row>
    <row r="14" spans="2:10" ht="18" customHeight="1">
      <c r="B14" s="346"/>
      <c r="C14" s="20"/>
      <c r="D14" s="21"/>
      <c r="E14" s="16"/>
      <c r="F14" s="175" t="s">
        <v>534</v>
      </c>
      <c r="G14" s="24" t="s">
        <v>539</v>
      </c>
      <c r="H14" s="185">
        <v>95000</v>
      </c>
      <c r="I14" s="94">
        <f t="shared" si="0"/>
        <v>-227800</v>
      </c>
      <c r="J14" s="78" t="s">
        <v>76</v>
      </c>
    </row>
    <row r="15" spans="2:10" ht="18" customHeight="1">
      <c r="B15" s="346"/>
      <c r="C15" s="20"/>
      <c r="D15" s="21"/>
      <c r="E15" s="16"/>
      <c r="F15" s="175" t="s">
        <v>586</v>
      </c>
      <c r="G15" s="18" t="s">
        <v>593</v>
      </c>
      <c r="H15" s="185">
        <v>95001</v>
      </c>
      <c r="I15" s="94">
        <f>I14-H15+E15</f>
        <v>-322801</v>
      </c>
      <c r="J15" s="78" t="s">
        <v>76</v>
      </c>
    </row>
    <row r="16" spans="2:10" ht="18" customHeight="1">
      <c r="B16" s="346"/>
      <c r="C16" s="20"/>
      <c r="D16" s="21"/>
      <c r="E16" s="16"/>
      <c r="F16" s="17"/>
      <c r="G16" s="18" t="s">
        <v>594</v>
      </c>
      <c r="H16" s="188">
        <v>17500</v>
      </c>
      <c r="I16" s="138">
        <f aca="true" t="shared" si="1" ref="I16:I21">I15-H16</f>
        <v>-340301</v>
      </c>
      <c r="J16" s="97" t="str">
        <f aca="true" t="shared" si="2" ref="J16:J21">J15</f>
        <v>ok</v>
      </c>
    </row>
    <row r="17" spans="2:10" ht="18" customHeight="1">
      <c r="B17" s="346"/>
      <c r="C17" s="20"/>
      <c r="D17" s="21"/>
      <c r="E17" s="16"/>
      <c r="F17" s="175"/>
      <c r="G17" s="18" t="s">
        <v>599</v>
      </c>
      <c r="H17" s="188">
        <v>200000</v>
      </c>
      <c r="I17" s="138">
        <f t="shared" si="1"/>
        <v>-540301</v>
      </c>
      <c r="J17" s="97" t="str">
        <f t="shared" si="2"/>
        <v>ok</v>
      </c>
    </row>
    <row r="18" spans="2:10" ht="18" customHeight="1">
      <c r="B18" s="346"/>
      <c r="C18" s="20"/>
      <c r="D18" s="21"/>
      <c r="E18" s="16"/>
      <c r="F18" s="175" t="s">
        <v>611</v>
      </c>
      <c r="G18" s="18" t="s">
        <v>612</v>
      </c>
      <c r="H18" s="188">
        <v>330000</v>
      </c>
      <c r="I18" s="138">
        <f t="shared" si="1"/>
        <v>-870301</v>
      </c>
      <c r="J18" s="97" t="str">
        <f t="shared" si="2"/>
        <v>ok</v>
      </c>
    </row>
    <row r="19" spans="2:10" ht="18" customHeight="1">
      <c r="B19" s="346"/>
      <c r="C19" s="20"/>
      <c r="D19" s="21"/>
      <c r="E19" s="16"/>
      <c r="F19" s="175"/>
      <c r="G19" s="18" t="s">
        <v>620</v>
      </c>
      <c r="H19" s="188">
        <v>6300</v>
      </c>
      <c r="I19" s="138">
        <f t="shared" si="1"/>
        <v>-876601</v>
      </c>
      <c r="J19" s="97" t="str">
        <f t="shared" si="2"/>
        <v>ok</v>
      </c>
    </row>
    <row r="20" spans="2:10" ht="18" customHeight="1">
      <c r="B20" s="346"/>
      <c r="C20" s="20"/>
      <c r="D20" s="21"/>
      <c r="E20" s="16"/>
      <c r="F20" s="175"/>
      <c r="G20" s="18" t="s">
        <v>621</v>
      </c>
      <c r="H20" s="188">
        <v>5300</v>
      </c>
      <c r="I20" s="138">
        <f t="shared" si="1"/>
        <v>-881901</v>
      </c>
      <c r="J20" s="97" t="str">
        <f t="shared" si="2"/>
        <v>ok</v>
      </c>
    </row>
    <row r="21" spans="2:10" ht="18" customHeight="1">
      <c r="B21" s="346"/>
      <c r="C21" s="20"/>
      <c r="D21" s="21"/>
      <c r="E21" s="16"/>
      <c r="F21" s="175"/>
      <c r="G21" s="18" t="s">
        <v>675</v>
      </c>
      <c r="H21" s="188">
        <v>150000</v>
      </c>
      <c r="I21" s="138">
        <f t="shared" si="1"/>
        <v>-1031901</v>
      </c>
      <c r="J21" s="97" t="str">
        <f t="shared" si="2"/>
        <v>ok</v>
      </c>
    </row>
    <row r="22" spans="2:10" ht="18" customHeight="1">
      <c r="B22" s="346"/>
      <c r="C22" s="20"/>
      <c r="D22" s="21"/>
      <c r="E22" s="16"/>
      <c r="F22" s="175"/>
      <c r="G22" s="18"/>
      <c r="H22" s="27"/>
      <c r="I22" s="94"/>
      <c r="J22" s="78"/>
    </row>
    <row r="23" spans="2:10" ht="18" customHeight="1">
      <c r="B23" s="346"/>
      <c r="C23" s="20"/>
      <c r="D23" s="21"/>
      <c r="E23" s="16"/>
      <c r="F23" s="20"/>
      <c r="G23" s="18"/>
      <c r="H23" s="28"/>
      <c r="I23" s="94"/>
      <c r="J23" s="78"/>
    </row>
    <row r="24" spans="2:10" ht="18" customHeight="1">
      <c r="B24" s="346"/>
      <c r="C24" s="20"/>
      <c r="D24" s="21"/>
      <c r="E24" s="16"/>
      <c r="F24" s="175"/>
      <c r="G24" s="18"/>
      <c r="H24" s="19"/>
      <c r="I24" s="94"/>
      <c r="J24" s="78"/>
    </row>
    <row r="25" spans="2:10" ht="18" customHeight="1">
      <c r="B25" s="346"/>
      <c r="C25" s="20"/>
      <c r="D25" s="21"/>
      <c r="E25" s="16"/>
      <c r="F25" s="17"/>
      <c r="G25" s="18"/>
      <c r="H25" s="19"/>
      <c r="I25" s="94"/>
      <c r="J25" s="78"/>
    </row>
    <row r="26" spans="2:10" ht="18" customHeight="1">
      <c r="B26" s="346"/>
      <c r="C26" s="20"/>
      <c r="D26" s="21"/>
      <c r="E26" s="16"/>
      <c r="F26" s="175"/>
      <c r="G26" s="18"/>
      <c r="H26" s="19"/>
      <c r="I26" s="94"/>
      <c r="J26" s="78"/>
    </row>
    <row r="27" spans="2:10" ht="18" customHeight="1">
      <c r="B27" s="346"/>
      <c r="C27" s="20"/>
      <c r="D27" s="21"/>
      <c r="E27" s="16"/>
      <c r="F27" s="175"/>
      <c r="G27" s="70"/>
      <c r="H27" s="71"/>
      <c r="I27" s="94"/>
      <c r="J27" s="78"/>
    </row>
    <row r="28" spans="2:10" ht="18" customHeight="1">
      <c r="B28" s="346"/>
      <c r="C28" s="20"/>
      <c r="D28" s="21"/>
      <c r="E28" s="16"/>
      <c r="F28" s="17"/>
      <c r="G28" s="18"/>
      <c r="H28" s="19"/>
      <c r="I28" s="94"/>
      <c r="J28" s="78"/>
    </row>
    <row r="29" spans="2:10" ht="18" customHeight="1">
      <c r="B29" s="347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3" t="s">
        <v>61</v>
      </c>
      <c r="C32" s="20"/>
      <c r="D32" s="21"/>
      <c r="E32" s="16"/>
      <c r="F32" s="17" t="s">
        <v>81</v>
      </c>
      <c r="G32" s="18" t="s">
        <v>94</v>
      </c>
      <c r="H32" s="19">
        <v>20</v>
      </c>
      <c r="I32" s="94">
        <v>-133</v>
      </c>
      <c r="J32" s="78" t="s">
        <v>10</v>
      </c>
    </row>
    <row r="33" spans="2:10" ht="18" customHeight="1">
      <c r="B33" s="344"/>
      <c r="C33" s="20"/>
      <c r="D33" s="21"/>
      <c r="E33" s="95"/>
      <c r="F33" s="17" t="s">
        <v>106</v>
      </c>
      <c r="G33" s="18" t="s">
        <v>109</v>
      </c>
      <c r="H33" s="19">
        <v>20</v>
      </c>
      <c r="I33" s="94">
        <f>I32-H33</f>
        <v>-153</v>
      </c>
      <c r="J33" s="78" t="s">
        <v>10</v>
      </c>
    </row>
    <row r="34" spans="2:10" ht="18" customHeight="1">
      <c r="B34" s="344"/>
      <c r="C34" s="20"/>
      <c r="D34" s="21"/>
      <c r="E34" s="16"/>
      <c r="F34" s="17" t="s">
        <v>158</v>
      </c>
      <c r="G34" s="18" t="s">
        <v>159</v>
      </c>
      <c r="H34" s="19" t="s">
        <v>189</v>
      </c>
      <c r="I34" s="94">
        <f>-153*170</f>
        <v>-26010</v>
      </c>
      <c r="J34" s="78" t="s">
        <v>10</v>
      </c>
    </row>
    <row r="35" spans="2:10" ht="18" customHeight="1">
      <c r="B35" s="344"/>
      <c r="C35" s="20" t="s">
        <v>182</v>
      </c>
      <c r="D35" s="21" t="s">
        <v>128</v>
      </c>
      <c r="E35" s="185">
        <v>200000</v>
      </c>
      <c r="F35" s="17" t="s">
        <v>162</v>
      </c>
      <c r="G35" s="18" t="s">
        <v>169</v>
      </c>
      <c r="H35" s="189">
        <v>12000</v>
      </c>
      <c r="I35" s="94">
        <f aca="true" t="shared" si="3" ref="I35:I40">I34-H35+E35</f>
        <v>161990</v>
      </c>
      <c r="J35" s="78" t="s">
        <v>10</v>
      </c>
    </row>
    <row r="36" spans="2:10" ht="18" customHeight="1">
      <c r="B36" s="344"/>
      <c r="C36" s="47"/>
      <c r="D36" s="24"/>
      <c r="E36" s="67"/>
      <c r="F36" s="17" t="s">
        <v>206</v>
      </c>
      <c r="G36" s="18" t="s">
        <v>217</v>
      </c>
      <c r="H36" s="188">
        <v>22500</v>
      </c>
      <c r="I36" s="94">
        <f t="shared" si="3"/>
        <v>139490</v>
      </c>
      <c r="J36" s="78" t="s">
        <v>10</v>
      </c>
    </row>
    <row r="37" spans="2:10" ht="18" customHeight="1">
      <c r="B37" s="344"/>
      <c r="C37" s="55"/>
      <c r="D37" s="56"/>
      <c r="E37" s="67"/>
      <c r="F37" s="17"/>
      <c r="G37" s="40" t="s">
        <v>228</v>
      </c>
      <c r="H37" s="189">
        <v>8000</v>
      </c>
      <c r="I37" s="94">
        <f t="shared" si="3"/>
        <v>131490</v>
      </c>
      <c r="J37" s="78" t="s">
        <v>10</v>
      </c>
    </row>
    <row r="38" spans="2:10" ht="18" customHeight="1">
      <c r="B38" s="344"/>
      <c r="C38" s="55"/>
      <c r="D38" s="56"/>
      <c r="E38" s="67"/>
      <c r="F38" s="17" t="s">
        <v>237</v>
      </c>
      <c r="G38" s="18" t="s">
        <v>238</v>
      </c>
      <c r="H38" s="188">
        <v>71500</v>
      </c>
      <c r="I38" s="94">
        <f t="shared" si="3"/>
        <v>59990</v>
      </c>
      <c r="J38" s="78" t="s">
        <v>10</v>
      </c>
    </row>
    <row r="39" spans="2:10" ht="18" customHeight="1">
      <c r="B39" s="344"/>
      <c r="C39" s="20"/>
      <c r="D39" s="21"/>
      <c r="E39" s="16"/>
      <c r="F39" s="17" t="s">
        <v>280</v>
      </c>
      <c r="G39" s="24" t="s">
        <v>295</v>
      </c>
      <c r="H39" s="189">
        <v>34000</v>
      </c>
      <c r="I39" s="94">
        <f t="shared" si="3"/>
        <v>25990</v>
      </c>
      <c r="J39" s="78" t="s">
        <v>10</v>
      </c>
    </row>
    <row r="40" spans="2:10" ht="18" customHeight="1">
      <c r="B40" s="344"/>
      <c r="C40" s="20"/>
      <c r="D40" s="21"/>
      <c r="E40" s="16"/>
      <c r="F40" s="23"/>
      <c r="G40" s="40" t="s">
        <v>308</v>
      </c>
      <c r="H40" s="189">
        <v>4000</v>
      </c>
      <c r="I40" s="94">
        <f t="shared" si="3"/>
        <v>21990</v>
      </c>
      <c r="J40" s="78" t="s">
        <v>10</v>
      </c>
    </row>
    <row r="41" spans="2:10" ht="18" customHeight="1">
      <c r="B41" s="344"/>
      <c r="C41" s="47"/>
      <c r="D41" s="24"/>
      <c r="E41" s="67"/>
      <c r="F41" s="20" t="s">
        <v>325</v>
      </c>
      <c r="G41" s="18" t="s">
        <v>330</v>
      </c>
      <c r="H41" s="188">
        <f>(3500*5)+3400+18000+10000</f>
        <v>48900</v>
      </c>
      <c r="I41" s="94">
        <f aca="true" t="shared" si="4" ref="I41:I50">I40-H41+E41</f>
        <v>-26910</v>
      </c>
      <c r="J41" s="78" t="s">
        <v>10</v>
      </c>
    </row>
    <row r="42" spans="2:10" ht="18" customHeight="1">
      <c r="B42" s="344"/>
      <c r="C42" s="55"/>
      <c r="D42" s="56"/>
      <c r="E42" s="67"/>
      <c r="F42" s="17" t="s">
        <v>341</v>
      </c>
      <c r="G42" s="18" t="s">
        <v>350</v>
      </c>
      <c r="H42" s="188">
        <v>41100</v>
      </c>
      <c r="I42" s="94">
        <f t="shared" si="4"/>
        <v>-68010</v>
      </c>
      <c r="J42" s="78" t="s">
        <v>10</v>
      </c>
    </row>
    <row r="43" spans="2:10" ht="18" customHeight="1">
      <c r="B43" s="344"/>
      <c r="C43" s="55"/>
      <c r="D43" s="56"/>
      <c r="E43" s="67"/>
      <c r="F43" s="17"/>
      <c r="G43" s="40" t="s">
        <v>228</v>
      </c>
      <c r="H43" s="189">
        <v>8000</v>
      </c>
      <c r="I43" s="94">
        <f t="shared" si="4"/>
        <v>-76010</v>
      </c>
      <c r="J43" s="78" t="s">
        <v>10</v>
      </c>
    </row>
    <row r="44" spans="2:10" ht="18" customHeight="1">
      <c r="B44" s="344"/>
      <c r="C44" s="20"/>
      <c r="D44" s="21"/>
      <c r="E44" s="16"/>
      <c r="F44" s="17" t="s">
        <v>380</v>
      </c>
      <c r="G44" s="24" t="s">
        <v>382</v>
      </c>
      <c r="H44" s="193">
        <v>28500</v>
      </c>
      <c r="I44" s="94">
        <f t="shared" si="4"/>
        <v>-104510</v>
      </c>
      <c r="J44" s="78" t="s">
        <v>10</v>
      </c>
    </row>
    <row r="45" spans="2:10" ht="18" customHeight="1">
      <c r="B45" s="344"/>
      <c r="C45" s="20"/>
      <c r="D45" s="21"/>
      <c r="E45" s="16"/>
      <c r="F45" s="17" t="s">
        <v>386</v>
      </c>
      <c r="G45" s="18" t="s">
        <v>387</v>
      </c>
      <c r="H45" s="188">
        <v>5000</v>
      </c>
      <c r="I45" s="94">
        <f t="shared" si="4"/>
        <v>-109510</v>
      </c>
      <c r="J45" s="78" t="s">
        <v>10</v>
      </c>
    </row>
    <row r="46" spans="2:10" ht="18" customHeight="1">
      <c r="B46" s="344"/>
      <c r="C46" s="20" t="s">
        <v>395</v>
      </c>
      <c r="D46" s="21" t="s">
        <v>128</v>
      </c>
      <c r="E46" s="185">
        <v>200000</v>
      </c>
      <c r="F46" s="17" t="s">
        <v>404</v>
      </c>
      <c r="G46" s="18" t="s">
        <v>408</v>
      </c>
      <c r="H46" s="188">
        <v>20800</v>
      </c>
      <c r="I46" s="94">
        <f t="shared" si="4"/>
        <v>69690</v>
      </c>
      <c r="J46" s="78" t="s">
        <v>10</v>
      </c>
    </row>
    <row r="47" spans="2:10" ht="18" customHeight="1">
      <c r="B47" s="344"/>
      <c r="C47" s="20"/>
      <c r="D47" s="21"/>
      <c r="E47" s="16"/>
      <c r="F47" s="17" t="s">
        <v>419</v>
      </c>
      <c r="G47" s="18" t="s">
        <v>420</v>
      </c>
      <c r="H47" s="188">
        <v>21500</v>
      </c>
      <c r="I47" s="94">
        <f t="shared" si="4"/>
        <v>48190</v>
      </c>
      <c r="J47" s="78" t="s">
        <v>10</v>
      </c>
    </row>
    <row r="48" spans="2:10" ht="18" customHeight="1">
      <c r="B48" s="344"/>
      <c r="C48" s="20"/>
      <c r="D48" s="21"/>
      <c r="E48" s="16"/>
      <c r="F48" s="17" t="s">
        <v>440</v>
      </c>
      <c r="G48" s="18" t="s">
        <v>444</v>
      </c>
      <c r="H48" s="188">
        <v>6300</v>
      </c>
      <c r="I48" s="94">
        <f t="shared" si="4"/>
        <v>41890</v>
      </c>
      <c r="J48" s="78" t="s">
        <v>10</v>
      </c>
    </row>
    <row r="49" spans="2:10" ht="18" customHeight="1">
      <c r="B49" s="344"/>
      <c r="C49" s="20"/>
      <c r="D49" s="21"/>
      <c r="E49" s="16"/>
      <c r="F49" s="17" t="s">
        <v>448</v>
      </c>
      <c r="G49" s="21" t="s">
        <v>453</v>
      </c>
      <c r="H49" s="186">
        <v>105000</v>
      </c>
      <c r="I49" s="94">
        <f t="shared" si="4"/>
        <v>-63110</v>
      </c>
      <c r="J49" s="78" t="s">
        <v>10</v>
      </c>
    </row>
    <row r="50" spans="2:10" ht="18" customHeight="1">
      <c r="B50" s="344"/>
      <c r="C50" s="20"/>
      <c r="D50" s="21"/>
      <c r="E50" s="16"/>
      <c r="F50" s="17" t="s">
        <v>455</v>
      </c>
      <c r="G50" s="21" t="s">
        <v>456</v>
      </c>
      <c r="H50" s="186">
        <v>123500</v>
      </c>
      <c r="I50" s="94">
        <f t="shared" si="4"/>
        <v>-186610</v>
      </c>
      <c r="J50" s="78" t="s">
        <v>10</v>
      </c>
    </row>
    <row r="51" spans="2:10" ht="18" customHeight="1">
      <c r="B51" s="344"/>
      <c r="C51" s="20" t="s">
        <v>484</v>
      </c>
      <c r="D51" s="21" t="s">
        <v>485</v>
      </c>
      <c r="E51" s="185">
        <v>300000</v>
      </c>
      <c r="F51" s="17" t="s">
        <v>466</v>
      </c>
      <c r="G51" s="18" t="s">
        <v>470</v>
      </c>
      <c r="H51" s="188">
        <v>92000</v>
      </c>
      <c r="I51" s="94">
        <f>I50-H51+E51+E52</f>
        <v>221390</v>
      </c>
      <c r="J51" s="78" t="s">
        <v>10</v>
      </c>
    </row>
    <row r="52" spans="2:10" ht="18" customHeight="1">
      <c r="B52" s="344"/>
      <c r="C52" s="20" t="s">
        <v>495</v>
      </c>
      <c r="D52" s="21" t="s">
        <v>485</v>
      </c>
      <c r="E52" s="185">
        <v>200000</v>
      </c>
      <c r="F52" s="17" t="s">
        <v>502</v>
      </c>
      <c r="G52" s="18" t="s">
        <v>508</v>
      </c>
      <c r="H52" s="185">
        <v>40000</v>
      </c>
      <c r="I52" s="94">
        <f>I51-H52</f>
        <v>181390</v>
      </c>
      <c r="J52" s="78" t="s">
        <v>10</v>
      </c>
    </row>
    <row r="53" spans="2:10" ht="18" customHeight="1">
      <c r="B53" s="344"/>
      <c r="C53" s="20"/>
      <c r="D53" s="21"/>
      <c r="E53" s="16"/>
      <c r="F53" s="17" t="s">
        <v>524</v>
      </c>
      <c r="G53" s="18" t="s">
        <v>531</v>
      </c>
      <c r="H53" s="185">
        <v>21500</v>
      </c>
      <c r="I53" s="94">
        <f>I52-H53</f>
        <v>159890</v>
      </c>
      <c r="J53" s="78" t="s">
        <v>10</v>
      </c>
    </row>
    <row r="54" spans="2:10" ht="18" customHeight="1">
      <c r="B54" s="344"/>
      <c r="C54" s="47"/>
      <c r="D54" s="24"/>
      <c r="E54" s="25"/>
      <c r="F54" s="17" t="s">
        <v>586</v>
      </c>
      <c r="G54" s="18" t="s">
        <v>590</v>
      </c>
      <c r="H54" s="185">
        <v>4700</v>
      </c>
      <c r="I54" s="94">
        <f>I53-H54</f>
        <v>155190</v>
      </c>
      <c r="J54" s="78" t="s">
        <v>10</v>
      </c>
    </row>
    <row r="55" spans="2:10" ht="18" customHeight="1">
      <c r="B55" s="344"/>
      <c r="C55" s="47"/>
      <c r="D55" s="24"/>
      <c r="E55" s="25"/>
      <c r="F55" s="17"/>
      <c r="G55" s="18" t="s">
        <v>594</v>
      </c>
      <c r="H55" s="188">
        <v>21000</v>
      </c>
      <c r="I55" s="138">
        <f>I54-H55</f>
        <v>134190</v>
      </c>
      <c r="J55" s="97" t="str">
        <f>J54</f>
        <v>ok</v>
      </c>
    </row>
    <row r="56" spans="2:10" ht="18" customHeight="1">
      <c r="B56" s="344"/>
      <c r="C56" s="47"/>
      <c r="D56" s="24"/>
      <c r="E56" s="25"/>
      <c r="F56" s="75" t="s">
        <v>667</v>
      </c>
      <c r="G56" s="70" t="s">
        <v>679</v>
      </c>
      <c r="H56" s="191">
        <v>4500</v>
      </c>
      <c r="I56" s="271">
        <f>I55-H56</f>
        <v>129690</v>
      </c>
      <c r="J56" s="97" t="str">
        <f>J55</f>
        <v>ok</v>
      </c>
    </row>
    <row r="57" spans="2:10" ht="18" customHeight="1">
      <c r="B57" s="344"/>
      <c r="C57" s="47"/>
      <c r="D57" s="24"/>
      <c r="E57" s="25"/>
      <c r="F57" s="17" t="s">
        <v>711</v>
      </c>
      <c r="G57" s="18" t="s">
        <v>712</v>
      </c>
      <c r="H57" s="188">
        <v>35000</v>
      </c>
      <c r="I57" s="271">
        <f>I56-H57</f>
        <v>94690</v>
      </c>
      <c r="J57" s="97" t="str">
        <f>J56</f>
        <v>ok</v>
      </c>
    </row>
    <row r="58" spans="2:10" ht="18" customHeight="1">
      <c r="B58" s="345"/>
      <c r="C58" s="210"/>
      <c r="D58" s="210"/>
      <c r="E58" s="210"/>
      <c r="F58" s="210"/>
      <c r="G58" s="210"/>
      <c r="H58" s="210"/>
      <c r="I58" s="210"/>
      <c r="J58" s="210"/>
    </row>
    <row r="59" ht="18" customHeight="1"/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52" t="s">
        <v>62</v>
      </c>
      <c r="C61" s="99"/>
      <c r="D61" s="100"/>
      <c r="E61" s="101"/>
      <c r="F61" s="39" t="s">
        <v>81</v>
      </c>
      <c r="G61" s="40" t="s">
        <v>90</v>
      </c>
      <c r="H61" s="82">
        <v>50</v>
      </c>
      <c r="I61" s="106">
        <v>4283</v>
      </c>
      <c r="J61" s="96" t="s">
        <v>76</v>
      </c>
    </row>
    <row r="62" spans="2:10" ht="18" customHeight="1">
      <c r="B62" s="346"/>
      <c r="C62" s="99"/>
      <c r="D62" s="100"/>
      <c r="E62" s="101"/>
      <c r="F62" s="39"/>
      <c r="G62" s="40" t="s">
        <v>94</v>
      </c>
      <c r="H62" s="82">
        <v>10</v>
      </c>
      <c r="I62" s="106">
        <f>I61-H62</f>
        <v>4273</v>
      </c>
      <c r="J62" s="96" t="str">
        <f aca="true" t="shared" si="5" ref="J62:J74">J61</f>
        <v>ok</v>
      </c>
    </row>
    <row r="63" spans="2:10" ht="18" customHeight="1">
      <c r="B63" s="346"/>
      <c r="C63" s="99"/>
      <c r="D63" s="100"/>
      <c r="E63" s="101"/>
      <c r="F63" s="17" t="s">
        <v>99</v>
      </c>
      <c r="G63" s="18" t="s">
        <v>100</v>
      </c>
      <c r="H63" s="19">
        <v>250</v>
      </c>
      <c r="I63" s="106">
        <f>I62-H63</f>
        <v>4023</v>
      </c>
      <c r="J63" s="96" t="str">
        <f t="shared" si="5"/>
        <v>ok</v>
      </c>
    </row>
    <row r="64" spans="2:10" ht="18" customHeight="1">
      <c r="B64" s="346"/>
      <c r="C64" s="99"/>
      <c r="D64" s="100"/>
      <c r="E64" s="101"/>
      <c r="F64" s="17" t="s">
        <v>106</v>
      </c>
      <c r="G64" s="18" t="s">
        <v>109</v>
      </c>
      <c r="H64" s="19">
        <v>20</v>
      </c>
      <c r="I64" s="106">
        <f>I63-H64</f>
        <v>4003</v>
      </c>
      <c r="J64" s="96" t="str">
        <f t="shared" si="5"/>
        <v>ok</v>
      </c>
    </row>
    <row r="65" spans="2:10" ht="18" customHeight="1">
      <c r="B65" s="346"/>
      <c r="C65" s="99"/>
      <c r="D65" s="100"/>
      <c r="E65" s="101"/>
      <c r="F65" s="175" t="s">
        <v>141</v>
      </c>
      <c r="G65" s="18" t="s">
        <v>128</v>
      </c>
      <c r="H65" s="26">
        <v>250</v>
      </c>
      <c r="I65" s="106">
        <f>I64-H65</f>
        <v>3753</v>
      </c>
      <c r="J65" s="96" t="str">
        <f t="shared" si="5"/>
        <v>ok</v>
      </c>
    </row>
    <row r="66" spans="2:10" ht="18" customHeight="1">
      <c r="B66" s="346"/>
      <c r="C66" s="99"/>
      <c r="D66" s="100"/>
      <c r="E66" s="101"/>
      <c r="F66" s="17" t="s">
        <v>158</v>
      </c>
      <c r="G66" s="18" t="s">
        <v>159</v>
      </c>
      <c r="H66" s="19" t="s">
        <v>189</v>
      </c>
      <c r="I66" s="106">
        <f>I65*170</f>
        <v>638010</v>
      </c>
      <c r="J66" s="96" t="str">
        <f t="shared" si="5"/>
        <v>ok</v>
      </c>
    </row>
    <row r="67" spans="2:10" ht="18" customHeight="1">
      <c r="B67" s="346"/>
      <c r="C67" s="99"/>
      <c r="D67" s="100"/>
      <c r="E67" s="101"/>
      <c r="F67" s="17" t="s">
        <v>162</v>
      </c>
      <c r="G67" s="18" t="s">
        <v>168</v>
      </c>
      <c r="H67" s="189">
        <v>10000</v>
      </c>
      <c r="I67" s="106">
        <f aca="true" t="shared" si="6" ref="I67:I72">I66-H67</f>
        <v>628010</v>
      </c>
      <c r="J67" s="96" t="str">
        <f t="shared" si="5"/>
        <v>ok</v>
      </c>
    </row>
    <row r="68" spans="2:10" ht="18" customHeight="1">
      <c r="B68" s="346"/>
      <c r="C68" s="99"/>
      <c r="D68" s="100"/>
      <c r="E68" s="101"/>
      <c r="F68" s="17" t="s">
        <v>206</v>
      </c>
      <c r="G68" s="18" t="s">
        <v>209</v>
      </c>
      <c r="H68" s="188">
        <v>30000</v>
      </c>
      <c r="I68" s="106">
        <f t="shared" si="6"/>
        <v>598010</v>
      </c>
      <c r="J68" s="96" t="str">
        <f t="shared" si="5"/>
        <v>ok</v>
      </c>
    </row>
    <row r="69" spans="2:10" ht="18" customHeight="1">
      <c r="B69" s="346"/>
      <c r="C69" s="99"/>
      <c r="D69" s="100"/>
      <c r="E69" s="101"/>
      <c r="F69" s="17" t="s">
        <v>237</v>
      </c>
      <c r="G69" s="18" t="s">
        <v>238</v>
      </c>
      <c r="H69" s="188">
        <v>71500</v>
      </c>
      <c r="I69" s="106">
        <f t="shared" si="6"/>
        <v>526510</v>
      </c>
      <c r="J69" s="96" t="str">
        <f t="shared" si="5"/>
        <v>ok</v>
      </c>
    </row>
    <row r="70" spans="2:10" ht="18" customHeight="1">
      <c r="B70" s="346"/>
      <c r="C70" s="99"/>
      <c r="D70" s="100"/>
      <c r="E70" s="101"/>
      <c r="F70" s="17" t="s">
        <v>277</v>
      </c>
      <c r="G70" s="18" t="s">
        <v>278</v>
      </c>
      <c r="H70" s="188">
        <v>80000</v>
      </c>
      <c r="I70" s="106">
        <f t="shared" si="6"/>
        <v>446510</v>
      </c>
      <c r="J70" s="96" t="str">
        <f t="shared" si="5"/>
        <v>ok</v>
      </c>
    </row>
    <row r="71" spans="2:10" ht="18" customHeight="1">
      <c r="B71" s="346"/>
      <c r="C71" s="99"/>
      <c r="D71" s="100"/>
      <c r="E71" s="101"/>
      <c r="F71" s="17" t="s">
        <v>280</v>
      </c>
      <c r="G71" s="24" t="s">
        <v>291</v>
      </c>
      <c r="H71" s="189">
        <v>75000</v>
      </c>
      <c r="I71" s="106">
        <f t="shared" si="6"/>
        <v>371510</v>
      </c>
      <c r="J71" s="96" t="str">
        <f t="shared" si="5"/>
        <v>ok</v>
      </c>
    </row>
    <row r="72" spans="2:10" ht="18" customHeight="1">
      <c r="B72" s="346"/>
      <c r="C72" s="99"/>
      <c r="D72" s="100"/>
      <c r="E72" s="101"/>
      <c r="F72" s="20" t="s">
        <v>325</v>
      </c>
      <c r="G72" s="18" t="s">
        <v>328</v>
      </c>
      <c r="H72" s="188">
        <f>3500*5+32000</f>
        <v>49500</v>
      </c>
      <c r="I72" s="106">
        <f t="shared" si="6"/>
        <v>322010</v>
      </c>
      <c r="J72" s="96" t="str">
        <f t="shared" si="5"/>
        <v>ok</v>
      </c>
    </row>
    <row r="73" spans="2:10" ht="18" customHeight="1">
      <c r="B73" s="346"/>
      <c r="C73" s="99"/>
      <c r="D73" s="100"/>
      <c r="E73" s="101"/>
      <c r="F73" s="17" t="s">
        <v>341</v>
      </c>
      <c r="G73" s="18" t="s">
        <v>348</v>
      </c>
      <c r="H73" s="188">
        <v>75000</v>
      </c>
      <c r="I73" s="106">
        <f aca="true" t="shared" si="7" ref="I73:I79">I72-H73</f>
        <v>247010</v>
      </c>
      <c r="J73" s="96" t="str">
        <f t="shared" si="5"/>
        <v>ok</v>
      </c>
    </row>
    <row r="74" spans="2:10" ht="18" customHeight="1">
      <c r="B74" s="346"/>
      <c r="C74" s="99"/>
      <c r="D74" s="100"/>
      <c r="E74" s="101"/>
      <c r="F74" s="17" t="s">
        <v>380</v>
      </c>
      <c r="G74" s="24" t="s">
        <v>382</v>
      </c>
      <c r="H74" s="193">
        <v>18000</v>
      </c>
      <c r="I74" s="106">
        <f t="shared" si="7"/>
        <v>229010</v>
      </c>
      <c r="J74" s="96" t="str">
        <f t="shared" si="5"/>
        <v>ok</v>
      </c>
    </row>
    <row r="75" spans="2:10" ht="18" customHeight="1">
      <c r="B75" s="346"/>
      <c r="C75" s="99"/>
      <c r="D75" s="100"/>
      <c r="E75" s="101"/>
      <c r="F75" s="17" t="s">
        <v>386</v>
      </c>
      <c r="G75" s="18" t="s">
        <v>388</v>
      </c>
      <c r="H75" s="188">
        <v>10000</v>
      </c>
      <c r="I75" s="106">
        <f t="shared" si="7"/>
        <v>219010</v>
      </c>
      <c r="J75" s="96" t="str">
        <f aca="true" t="shared" si="8" ref="J75:J87">J74</f>
        <v>ok</v>
      </c>
    </row>
    <row r="76" spans="2:10" ht="18" customHeight="1">
      <c r="B76" s="346"/>
      <c r="C76" s="99"/>
      <c r="D76" s="100"/>
      <c r="E76" s="101"/>
      <c r="F76" s="17" t="s">
        <v>440</v>
      </c>
      <c r="G76" s="18" t="s">
        <v>444</v>
      </c>
      <c r="H76" s="188">
        <v>6300</v>
      </c>
      <c r="I76" s="106">
        <f t="shared" si="7"/>
        <v>212710</v>
      </c>
      <c r="J76" s="96" t="str">
        <f t="shared" si="8"/>
        <v>ok</v>
      </c>
    </row>
    <row r="77" spans="2:10" ht="18" customHeight="1">
      <c r="B77" s="346"/>
      <c r="C77" s="99"/>
      <c r="D77" s="100"/>
      <c r="E77" s="101"/>
      <c r="F77" s="17" t="s">
        <v>466</v>
      </c>
      <c r="G77" s="18" t="s">
        <v>470</v>
      </c>
      <c r="H77" s="188">
        <v>51400</v>
      </c>
      <c r="I77" s="106">
        <f t="shared" si="7"/>
        <v>161310</v>
      </c>
      <c r="J77" s="96" t="str">
        <f t="shared" si="8"/>
        <v>ok</v>
      </c>
    </row>
    <row r="78" spans="2:10" ht="18" customHeight="1">
      <c r="B78" s="346"/>
      <c r="C78" s="99"/>
      <c r="D78" s="100"/>
      <c r="E78" s="101"/>
      <c r="F78" s="39"/>
      <c r="G78" s="18" t="s">
        <v>594</v>
      </c>
      <c r="H78" s="188">
        <v>21000</v>
      </c>
      <c r="I78" s="138">
        <f t="shared" si="7"/>
        <v>140310</v>
      </c>
      <c r="J78" s="97" t="str">
        <f t="shared" si="8"/>
        <v>ok</v>
      </c>
    </row>
    <row r="79" spans="2:10" ht="18" customHeight="1">
      <c r="B79" s="346"/>
      <c r="C79" s="99"/>
      <c r="D79" s="100"/>
      <c r="E79" s="101"/>
      <c r="F79" s="17" t="s">
        <v>601</v>
      </c>
      <c r="G79" s="18" t="s">
        <v>603</v>
      </c>
      <c r="H79" s="188">
        <v>123750</v>
      </c>
      <c r="I79" s="138">
        <f t="shared" si="7"/>
        <v>16560</v>
      </c>
      <c r="J79" s="97" t="str">
        <f t="shared" si="8"/>
        <v>ok</v>
      </c>
    </row>
    <row r="80" spans="2:10" ht="18" customHeight="1">
      <c r="B80" s="346"/>
      <c r="C80" s="99"/>
      <c r="D80" s="100"/>
      <c r="E80" s="101"/>
      <c r="F80" s="17" t="s">
        <v>637</v>
      </c>
      <c r="G80" s="18" t="s">
        <v>635</v>
      </c>
      <c r="H80" s="188">
        <v>138640</v>
      </c>
      <c r="I80" s="138">
        <f aca="true" t="shared" si="9" ref="I80:I87">I79-H80</f>
        <v>-122080</v>
      </c>
      <c r="J80" s="97" t="str">
        <f t="shared" si="8"/>
        <v>ok</v>
      </c>
    </row>
    <row r="81" spans="2:10" ht="18" customHeight="1">
      <c r="B81" s="346"/>
      <c r="C81" s="99"/>
      <c r="D81" s="100"/>
      <c r="E81" s="101"/>
      <c r="F81" s="17"/>
      <c r="G81" s="18" t="s">
        <v>636</v>
      </c>
      <c r="H81" s="188">
        <v>150000</v>
      </c>
      <c r="I81" s="138">
        <f t="shared" si="9"/>
        <v>-272080</v>
      </c>
      <c r="J81" s="97" t="str">
        <f t="shared" si="8"/>
        <v>ok</v>
      </c>
    </row>
    <row r="82" spans="2:10" ht="18" customHeight="1">
      <c r="B82" s="346"/>
      <c r="C82" s="99"/>
      <c r="D82" s="100"/>
      <c r="E82" s="101"/>
      <c r="F82" s="17" t="s">
        <v>664</v>
      </c>
      <c r="G82" s="18" t="s">
        <v>663</v>
      </c>
      <c r="H82" s="188">
        <v>6000</v>
      </c>
      <c r="I82" s="138">
        <f t="shared" si="9"/>
        <v>-278080</v>
      </c>
      <c r="J82" s="97" t="str">
        <f t="shared" si="8"/>
        <v>ok</v>
      </c>
    </row>
    <row r="83" spans="2:10" ht="18" customHeight="1">
      <c r="B83" s="346"/>
      <c r="C83" s="99"/>
      <c r="D83" s="100"/>
      <c r="E83" s="101"/>
      <c r="F83" s="175" t="s">
        <v>665</v>
      </c>
      <c r="G83" s="18" t="s">
        <v>666</v>
      </c>
      <c r="H83" s="188">
        <v>100000</v>
      </c>
      <c r="I83" s="138">
        <f t="shared" si="9"/>
        <v>-378080</v>
      </c>
      <c r="J83" s="97" t="str">
        <f t="shared" si="8"/>
        <v>ok</v>
      </c>
    </row>
    <row r="84" spans="2:10" ht="18" customHeight="1">
      <c r="B84" s="346"/>
      <c r="C84" s="99"/>
      <c r="D84" s="100"/>
      <c r="E84" s="101"/>
      <c r="F84" s="17" t="s">
        <v>667</v>
      </c>
      <c r="G84" s="18" t="s">
        <v>668</v>
      </c>
      <c r="H84" s="188">
        <v>145000</v>
      </c>
      <c r="I84" s="138">
        <f t="shared" si="9"/>
        <v>-523080</v>
      </c>
      <c r="J84" s="97" t="str">
        <f t="shared" si="8"/>
        <v>ok</v>
      </c>
    </row>
    <row r="85" spans="2:10" ht="18" customHeight="1">
      <c r="B85" s="346"/>
      <c r="C85" s="99"/>
      <c r="D85" s="100"/>
      <c r="E85" s="101"/>
      <c r="F85" s="39"/>
      <c r="G85" s="18" t="s">
        <v>673</v>
      </c>
      <c r="H85" s="188">
        <v>90000</v>
      </c>
      <c r="I85" s="138">
        <f t="shared" si="9"/>
        <v>-613080</v>
      </c>
      <c r="J85" s="97" t="str">
        <f t="shared" si="8"/>
        <v>ok</v>
      </c>
    </row>
    <row r="86" spans="2:10" ht="18" customHeight="1">
      <c r="B86" s="346"/>
      <c r="C86" s="99"/>
      <c r="D86" s="100"/>
      <c r="E86" s="101"/>
      <c r="F86" s="39"/>
      <c r="G86" s="18" t="s">
        <v>674</v>
      </c>
      <c r="H86" s="188">
        <v>5100</v>
      </c>
      <c r="I86" s="138">
        <f t="shared" si="9"/>
        <v>-618180</v>
      </c>
      <c r="J86" s="97" t="str">
        <f t="shared" si="8"/>
        <v>ok</v>
      </c>
    </row>
    <row r="87" spans="2:10" ht="18" customHeight="1">
      <c r="B87" s="347"/>
      <c r="C87" s="210"/>
      <c r="D87" s="210"/>
      <c r="E87" s="210"/>
      <c r="F87" s="210"/>
      <c r="G87" s="32" t="s">
        <v>676</v>
      </c>
      <c r="H87" s="202">
        <v>5000</v>
      </c>
      <c r="I87" s="327">
        <f t="shared" si="9"/>
        <v>-623180</v>
      </c>
      <c r="J87" s="243" t="str">
        <f t="shared" si="8"/>
        <v>ok</v>
      </c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52" t="s">
        <v>62</v>
      </c>
      <c r="C90" s="99"/>
      <c r="D90" s="100"/>
      <c r="E90" s="101"/>
      <c r="F90" s="39"/>
      <c r="G90" s="40" t="s">
        <v>694</v>
      </c>
      <c r="H90" s="188">
        <v>36330</v>
      </c>
      <c r="I90" s="106">
        <f>I87-H90</f>
        <v>-659510</v>
      </c>
      <c r="J90" s="96"/>
    </row>
    <row r="91" spans="2:10" ht="18" customHeight="1">
      <c r="B91" s="346"/>
      <c r="C91" s="99"/>
      <c r="D91" s="100"/>
      <c r="E91" s="101"/>
      <c r="F91" s="39"/>
      <c r="G91" s="40"/>
      <c r="H91" s="82"/>
      <c r="I91" s="106"/>
      <c r="J91" s="96"/>
    </row>
    <row r="92" spans="2:10" ht="18" customHeight="1">
      <c r="B92" s="346"/>
      <c r="C92" s="99"/>
      <c r="D92" s="100"/>
      <c r="E92" s="101"/>
      <c r="F92" s="17"/>
      <c r="G92" s="18"/>
      <c r="H92" s="19"/>
      <c r="I92" s="106"/>
      <c r="J92" s="96"/>
    </row>
    <row r="93" spans="2:10" ht="18" customHeight="1">
      <c r="B93" s="346"/>
      <c r="C93" s="99"/>
      <c r="D93" s="100"/>
      <c r="E93" s="101"/>
      <c r="F93" s="17"/>
      <c r="G93" s="18"/>
      <c r="H93" s="19"/>
      <c r="I93" s="106"/>
      <c r="J93" s="96"/>
    </row>
    <row r="94" spans="2:10" ht="18" customHeight="1">
      <c r="B94" s="346"/>
      <c r="C94" s="99"/>
      <c r="D94" s="100"/>
      <c r="E94" s="101"/>
      <c r="F94" s="175"/>
      <c r="G94" s="18"/>
      <c r="H94" s="26"/>
      <c r="I94" s="106"/>
      <c r="J94" s="96"/>
    </row>
    <row r="95" spans="2:10" ht="18" customHeight="1">
      <c r="B95" s="346"/>
      <c r="C95" s="99"/>
      <c r="D95" s="100"/>
      <c r="E95" s="101"/>
      <c r="F95" s="17"/>
      <c r="G95" s="18"/>
      <c r="H95" s="19"/>
      <c r="I95" s="106"/>
      <c r="J95" s="96"/>
    </row>
    <row r="96" spans="2:10" ht="18" customHeight="1">
      <c r="B96" s="346"/>
      <c r="C96" s="99"/>
      <c r="D96" s="100"/>
      <c r="E96" s="101"/>
      <c r="F96" s="17"/>
      <c r="G96" s="18"/>
      <c r="H96" s="189"/>
      <c r="I96" s="106"/>
      <c r="J96" s="96"/>
    </row>
    <row r="97" spans="2:10" ht="18" customHeight="1">
      <c r="B97" s="346"/>
      <c r="C97" s="99"/>
      <c r="D97" s="100"/>
      <c r="E97" s="101"/>
      <c r="F97" s="17"/>
      <c r="G97" s="18"/>
      <c r="H97" s="188"/>
      <c r="I97" s="106"/>
      <c r="J97" s="96"/>
    </row>
    <row r="98" spans="2:10" ht="18" customHeight="1">
      <c r="B98" s="346"/>
      <c r="C98" s="99"/>
      <c r="D98" s="100"/>
      <c r="E98" s="101"/>
      <c r="F98" s="17"/>
      <c r="G98" s="18"/>
      <c r="H98" s="188"/>
      <c r="I98" s="106"/>
      <c r="J98" s="96"/>
    </row>
    <row r="99" spans="2:10" ht="18" customHeight="1">
      <c r="B99" s="346"/>
      <c r="C99" s="99"/>
      <c r="D99" s="100"/>
      <c r="E99" s="101"/>
      <c r="F99" s="17"/>
      <c r="G99" s="18"/>
      <c r="H99" s="188"/>
      <c r="I99" s="106"/>
      <c r="J99" s="96"/>
    </row>
    <row r="100" spans="2:10" ht="18" customHeight="1">
      <c r="B100" s="346"/>
      <c r="C100" s="99"/>
      <c r="D100" s="100"/>
      <c r="E100" s="101"/>
      <c r="F100" s="17"/>
      <c r="G100" s="24"/>
      <c r="H100" s="189"/>
      <c r="I100" s="106"/>
      <c r="J100" s="96"/>
    </row>
    <row r="101" spans="2:10" ht="18" customHeight="1">
      <c r="B101" s="346"/>
      <c r="C101" s="99"/>
      <c r="D101" s="100"/>
      <c r="E101" s="101"/>
      <c r="F101" s="20"/>
      <c r="G101" s="18"/>
      <c r="H101" s="188"/>
      <c r="I101" s="106"/>
      <c r="J101" s="96"/>
    </row>
    <row r="102" spans="2:10" ht="18" customHeight="1">
      <c r="B102" s="346"/>
      <c r="C102" s="99"/>
      <c r="D102" s="100"/>
      <c r="E102" s="101"/>
      <c r="F102" s="17"/>
      <c r="G102" s="18"/>
      <c r="H102" s="188"/>
      <c r="I102" s="106"/>
      <c r="J102" s="96"/>
    </row>
    <row r="103" spans="2:10" ht="18" customHeight="1">
      <c r="B103" s="346"/>
      <c r="C103" s="99"/>
      <c r="D103" s="100"/>
      <c r="E103" s="101"/>
      <c r="F103" s="17"/>
      <c r="G103" s="24"/>
      <c r="H103" s="193"/>
      <c r="I103" s="106"/>
      <c r="J103" s="96"/>
    </row>
    <row r="104" spans="2:10" ht="18" customHeight="1">
      <c r="B104" s="346"/>
      <c r="C104" s="99"/>
      <c r="D104" s="100"/>
      <c r="E104" s="101"/>
      <c r="F104" s="17"/>
      <c r="G104" s="18"/>
      <c r="H104" s="188"/>
      <c r="I104" s="106"/>
      <c r="J104" s="96"/>
    </row>
    <row r="105" spans="2:10" ht="18" customHeight="1">
      <c r="B105" s="346"/>
      <c r="C105" s="99"/>
      <c r="D105" s="100"/>
      <c r="E105" s="101"/>
      <c r="F105" s="17"/>
      <c r="G105" s="18"/>
      <c r="H105" s="188"/>
      <c r="I105" s="106"/>
      <c r="J105" s="96"/>
    </row>
    <row r="106" spans="2:10" ht="18" customHeight="1">
      <c r="B106" s="346"/>
      <c r="C106" s="99"/>
      <c r="D106" s="100"/>
      <c r="E106" s="101"/>
      <c r="F106" s="17"/>
      <c r="G106" s="18"/>
      <c r="H106" s="188"/>
      <c r="I106" s="106"/>
      <c r="J106" s="96"/>
    </row>
    <row r="107" spans="2:10" ht="18" customHeight="1">
      <c r="B107" s="346"/>
      <c r="C107" s="99"/>
      <c r="D107" s="100"/>
      <c r="E107" s="101"/>
      <c r="F107" s="39"/>
      <c r="G107" s="18"/>
      <c r="H107" s="188"/>
      <c r="I107" s="138"/>
      <c r="J107" s="97"/>
    </row>
    <row r="108" spans="2:10" ht="18" customHeight="1">
      <c r="B108" s="346"/>
      <c r="C108" s="99"/>
      <c r="D108" s="100"/>
      <c r="E108" s="101"/>
      <c r="F108" s="17"/>
      <c r="G108" s="18"/>
      <c r="H108" s="188"/>
      <c r="I108" s="138"/>
      <c r="J108" s="97"/>
    </row>
    <row r="109" spans="2:10" ht="18" customHeight="1">
      <c r="B109" s="346"/>
      <c r="C109" s="99"/>
      <c r="D109" s="100"/>
      <c r="E109" s="101"/>
      <c r="F109" s="17"/>
      <c r="G109" s="18"/>
      <c r="H109" s="188"/>
      <c r="I109" s="138"/>
      <c r="J109" s="97"/>
    </row>
    <row r="110" spans="2:10" ht="18" customHeight="1">
      <c r="B110" s="346"/>
      <c r="C110" s="99"/>
      <c r="D110" s="100"/>
      <c r="E110" s="101"/>
      <c r="F110" s="17"/>
      <c r="G110" s="18"/>
      <c r="H110" s="188"/>
      <c r="I110" s="138"/>
      <c r="J110" s="97"/>
    </row>
    <row r="111" spans="2:10" ht="18" customHeight="1">
      <c r="B111" s="346"/>
      <c r="C111" s="99"/>
      <c r="D111" s="100"/>
      <c r="E111" s="101"/>
      <c r="F111" s="17"/>
      <c r="G111" s="18"/>
      <c r="H111" s="188"/>
      <c r="I111" s="138"/>
      <c r="J111" s="97"/>
    </row>
    <row r="112" spans="2:10" ht="18" customHeight="1">
      <c r="B112" s="346"/>
      <c r="C112" s="99"/>
      <c r="D112" s="100"/>
      <c r="E112" s="101"/>
      <c r="F112" s="175"/>
      <c r="G112" s="18"/>
      <c r="H112" s="188"/>
      <c r="I112" s="138"/>
      <c r="J112" s="97"/>
    </row>
    <row r="113" spans="2:10" ht="18" customHeight="1">
      <c r="B113" s="346"/>
      <c r="C113" s="99"/>
      <c r="D113" s="100"/>
      <c r="E113" s="101"/>
      <c r="F113" s="17"/>
      <c r="G113" s="18"/>
      <c r="H113" s="188"/>
      <c r="I113" s="138"/>
      <c r="J113" s="97"/>
    </row>
    <row r="114" spans="2:10" ht="18" customHeight="1">
      <c r="B114" s="346"/>
      <c r="C114" s="99"/>
      <c r="D114" s="100"/>
      <c r="E114" s="101"/>
      <c r="F114" s="39"/>
      <c r="G114" s="18"/>
      <c r="H114" s="188"/>
      <c r="I114" s="138"/>
      <c r="J114" s="97"/>
    </row>
    <row r="115" spans="2:10" ht="18" customHeight="1">
      <c r="B115" s="346"/>
      <c r="C115" s="99"/>
      <c r="D115" s="100"/>
      <c r="E115" s="101"/>
      <c r="F115" s="39"/>
      <c r="G115" s="18"/>
      <c r="H115" s="188"/>
      <c r="I115" s="138"/>
      <c r="J115" s="97"/>
    </row>
    <row r="116" spans="2:10" ht="18" customHeight="1">
      <c r="B116" s="347"/>
      <c r="C116" s="210"/>
      <c r="D116" s="210"/>
      <c r="E116" s="210"/>
      <c r="F116" s="210"/>
      <c r="G116" s="32"/>
      <c r="H116" s="202"/>
      <c r="I116" s="327"/>
      <c r="J116" s="243"/>
    </row>
    <row r="117" spans="2:10" ht="18" customHeight="1">
      <c r="B117" s="333"/>
      <c r="C117" s="334"/>
      <c r="D117" s="334"/>
      <c r="E117" s="334"/>
      <c r="F117" s="334"/>
      <c r="G117" s="335"/>
      <c r="H117" s="336"/>
      <c r="I117" s="331"/>
      <c r="J117" s="33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43" t="s">
        <v>403</v>
      </c>
      <c r="C119" s="292"/>
      <c r="D119" s="293"/>
      <c r="E119" s="294"/>
      <c r="F119" s="220" t="s">
        <v>81</v>
      </c>
      <c r="G119" s="92" t="s">
        <v>94</v>
      </c>
      <c r="H119" s="93">
        <v>20</v>
      </c>
      <c r="I119" s="295">
        <v>374</v>
      </c>
      <c r="J119" s="296" t="s">
        <v>76</v>
      </c>
    </row>
    <row r="120" spans="2:10" ht="18" customHeight="1">
      <c r="B120" s="346"/>
      <c r="C120" s="20"/>
      <c r="D120" s="21"/>
      <c r="E120" s="16"/>
      <c r="F120" s="17" t="s">
        <v>106</v>
      </c>
      <c r="G120" s="18" t="s">
        <v>109</v>
      </c>
      <c r="H120" s="19">
        <v>20</v>
      </c>
      <c r="I120" s="108">
        <f>I119-H120</f>
        <v>354</v>
      </c>
      <c r="J120" s="78" t="str">
        <f aca="true" t="shared" si="10" ref="J120:J125">J119</f>
        <v>ok</v>
      </c>
    </row>
    <row r="121" spans="2:10" ht="18" customHeight="1">
      <c r="B121" s="346"/>
      <c r="C121" s="20"/>
      <c r="D121" s="21"/>
      <c r="E121" s="16"/>
      <c r="F121" s="17" t="s">
        <v>158</v>
      </c>
      <c r="G121" s="18" t="s">
        <v>159</v>
      </c>
      <c r="H121" s="19" t="s">
        <v>189</v>
      </c>
      <c r="I121" s="108">
        <f>I120*170</f>
        <v>60180</v>
      </c>
      <c r="J121" s="78" t="str">
        <f t="shared" si="10"/>
        <v>ok</v>
      </c>
    </row>
    <row r="122" spans="2:10" ht="18" customHeight="1">
      <c r="B122" s="346"/>
      <c r="C122" s="20"/>
      <c r="D122" s="21"/>
      <c r="E122" s="16"/>
      <c r="F122" s="17" t="s">
        <v>162</v>
      </c>
      <c r="G122" s="18" t="s">
        <v>169</v>
      </c>
      <c r="H122" s="189">
        <v>12000</v>
      </c>
      <c r="I122" s="108">
        <f aca="true" t="shared" si="11" ref="I122:I127">I121-H122</f>
        <v>48180</v>
      </c>
      <c r="J122" s="78" t="str">
        <f t="shared" si="10"/>
        <v>ok</v>
      </c>
    </row>
    <row r="123" spans="2:10" ht="18" customHeight="1">
      <c r="B123" s="346"/>
      <c r="C123" s="20"/>
      <c r="D123" s="21"/>
      <c r="E123" s="16"/>
      <c r="F123" s="17" t="s">
        <v>261</v>
      </c>
      <c r="G123" s="18" t="s">
        <v>262</v>
      </c>
      <c r="H123" s="188">
        <v>49350</v>
      </c>
      <c r="I123" s="108">
        <f t="shared" si="11"/>
        <v>-1170</v>
      </c>
      <c r="J123" s="78" t="str">
        <f t="shared" si="10"/>
        <v>ok</v>
      </c>
    </row>
    <row r="124" spans="2:10" ht="18" customHeight="1">
      <c r="B124" s="346"/>
      <c r="C124" s="20"/>
      <c r="D124" s="21"/>
      <c r="E124" s="16"/>
      <c r="F124" s="17" t="s">
        <v>258</v>
      </c>
      <c r="G124" s="18" t="s">
        <v>263</v>
      </c>
      <c r="H124" s="189">
        <v>8700</v>
      </c>
      <c r="I124" s="108">
        <f t="shared" si="11"/>
        <v>-9870</v>
      </c>
      <c r="J124" s="78" t="str">
        <f t="shared" si="10"/>
        <v>ok</v>
      </c>
    </row>
    <row r="125" spans="2:10" ht="18" customHeight="1">
      <c r="B125" s="346"/>
      <c r="C125" s="20"/>
      <c r="D125" s="21"/>
      <c r="E125" s="185"/>
      <c r="F125" s="17" t="s">
        <v>260</v>
      </c>
      <c r="G125" s="18" t="s">
        <v>264</v>
      </c>
      <c r="H125" s="188">
        <v>7400</v>
      </c>
      <c r="I125" s="108">
        <f t="shared" si="11"/>
        <v>-17270</v>
      </c>
      <c r="J125" s="78" t="str">
        <f t="shared" si="10"/>
        <v>ok</v>
      </c>
    </row>
    <row r="126" spans="2:10" ht="18" customHeight="1">
      <c r="B126" s="346"/>
      <c r="C126" s="20"/>
      <c r="D126" s="21"/>
      <c r="E126" s="16"/>
      <c r="F126" s="17" t="s">
        <v>206</v>
      </c>
      <c r="G126" s="18" t="s">
        <v>217</v>
      </c>
      <c r="H126" s="188">
        <v>22500</v>
      </c>
      <c r="I126" s="108">
        <f t="shared" si="11"/>
        <v>-39770</v>
      </c>
      <c r="J126" s="78" t="str">
        <f aca="true" t="shared" si="12" ref="J126:J142">J125</f>
        <v>ok</v>
      </c>
    </row>
    <row r="127" spans="2:10" ht="18" customHeight="1">
      <c r="B127" s="346"/>
      <c r="C127" s="20"/>
      <c r="D127" s="21"/>
      <c r="E127" s="16"/>
      <c r="F127" s="17"/>
      <c r="G127" s="40" t="s">
        <v>307</v>
      </c>
      <c r="H127" s="189">
        <v>8000</v>
      </c>
      <c r="I127" s="108">
        <f t="shared" si="11"/>
        <v>-47770</v>
      </c>
      <c r="J127" s="78" t="str">
        <f t="shared" si="12"/>
        <v>ok</v>
      </c>
    </row>
    <row r="128" spans="2:10" ht="18" customHeight="1">
      <c r="B128" s="346"/>
      <c r="C128" s="20" t="s">
        <v>248</v>
      </c>
      <c r="D128" s="21" t="s">
        <v>128</v>
      </c>
      <c r="E128" s="185">
        <v>200000</v>
      </c>
      <c r="F128" s="17" t="s">
        <v>237</v>
      </c>
      <c r="G128" s="18" t="s">
        <v>238</v>
      </c>
      <c r="H128" s="188">
        <v>71500</v>
      </c>
      <c r="I128" s="108">
        <f aca="true" t="shared" si="13" ref="I128:I136">I127-H128+E128</f>
        <v>80730</v>
      </c>
      <c r="J128" s="78" t="str">
        <f t="shared" si="12"/>
        <v>ok</v>
      </c>
    </row>
    <row r="129" spans="2:10" ht="18" customHeight="1">
      <c r="B129" s="346"/>
      <c r="C129" s="20"/>
      <c r="D129" s="21"/>
      <c r="E129" s="16"/>
      <c r="F129" s="17" t="s">
        <v>280</v>
      </c>
      <c r="G129" s="24" t="s">
        <v>284</v>
      </c>
      <c r="H129" s="189">
        <v>7500</v>
      </c>
      <c r="I129" s="108">
        <f t="shared" si="13"/>
        <v>73230</v>
      </c>
      <c r="J129" s="78" t="str">
        <f t="shared" si="12"/>
        <v>ok</v>
      </c>
    </row>
    <row r="130" spans="2:10" ht="18" customHeight="1">
      <c r="B130" s="346"/>
      <c r="C130" s="20"/>
      <c r="D130" s="21"/>
      <c r="E130" s="16"/>
      <c r="F130" s="17"/>
      <c r="G130" s="24" t="s">
        <v>295</v>
      </c>
      <c r="H130" s="189">
        <v>34000</v>
      </c>
      <c r="I130" s="108">
        <f t="shared" si="13"/>
        <v>39230</v>
      </c>
      <c r="J130" s="78" t="str">
        <f t="shared" si="12"/>
        <v>ok</v>
      </c>
    </row>
    <row r="131" spans="2:10" ht="18" customHeight="1">
      <c r="B131" s="346"/>
      <c r="C131" s="20"/>
      <c r="D131" s="21"/>
      <c r="E131" s="16"/>
      <c r="F131" s="23"/>
      <c r="G131" s="40" t="s">
        <v>308</v>
      </c>
      <c r="H131" s="189">
        <v>4000</v>
      </c>
      <c r="I131" s="108">
        <f t="shared" si="13"/>
        <v>35230</v>
      </c>
      <c r="J131" s="78" t="str">
        <f t="shared" si="12"/>
        <v>ok</v>
      </c>
    </row>
    <row r="132" spans="2:10" ht="18" customHeight="1">
      <c r="B132" s="346"/>
      <c r="C132" s="20"/>
      <c r="D132" s="21"/>
      <c r="E132" s="16"/>
      <c r="F132" s="20" t="s">
        <v>325</v>
      </c>
      <c r="G132" s="18" t="s">
        <v>329</v>
      </c>
      <c r="H132" s="188">
        <f>3500*5+3400+14400</f>
        <v>35300</v>
      </c>
      <c r="I132" s="108">
        <f t="shared" si="13"/>
        <v>-70</v>
      </c>
      <c r="J132" s="78" t="str">
        <f t="shared" si="12"/>
        <v>ok</v>
      </c>
    </row>
    <row r="133" spans="2:10" ht="18" customHeight="1">
      <c r="B133" s="346"/>
      <c r="C133" s="20"/>
      <c r="D133" s="21"/>
      <c r="E133" s="16"/>
      <c r="F133" s="17" t="s">
        <v>339</v>
      </c>
      <c r="G133" s="18" t="s">
        <v>377</v>
      </c>
      <c r="H133" s="188">
        <v>24500</v>
      </c>
      <c r="I133" s="108">
        <f t="shared" si="13"/>
        <v>-24570</v>
      </c>
      <c r="J133" s="78" t="str">
        <f t="shared" si="12"/>
        <v>ok</v>
      </c>
    </row>
    <row r="134" spans="2:10" ht="18" customHeight="1">
      <c r="B134" s="346"/>
      <c r="C134" s="20"/>
      <c r="D134" s="21"/>
      <c r="E134" s="16"/>
      <c r="F134" s="17" t="s">
        <v>341</v>
      </c>
      <c r="G134" s="18" t="s">
        <v>348</v>
      </c>
      <c r="H134" s="188">
        <v>37500</v>
      </c>
      <c r="I134" s="108">
        <f t="shared" si="13"/>
        <v>-62070</v>
      </c>
      <c r="J134" s="78" t="str">
        <f t="shared" si="12"/>
        <v>ok</v>
      </c>
    </row>
    <row r="135" spans="2:10" ht="18" customHeight="1">
      <c r="B135" s="346"/>
      <c r="C135" s="20"/>
      <c r="D135" s="21"/>
      <c r="E135" s="16"/>
      <c r="F135" s="17"/>
      <c r="G135" s="18" t="s">
        <v>350</v>
      </c>
      <c r="H135" s="188">
        <v>41100</v>
      </c>
      <c r="I135" s="108">
        <f t="shared" si="13"/>
        <v>-103170</v>
      </c>
      <c r="J135" s="78" t="str">
        <f t="shared" si="12"/>
        <v>ok</v>
      </c>
    </row>
    <row r="136" spans="2:10" ht="18" customHeight="1">
      <c r="B136" s="346"/>
      <c r="C136" s="20"/>
      <c r="D136" s="21"/>
      <c r="E136" s="16"/>
      <c r="F136" s="17"/>
      <c r="G136" s="40" t="s">
        <v>228</v>
      </c>
      <c r="H136" s="189">
        <v>8000</v>
      </c>
      <c r="I136" s="108">
        <f t="shared" si="13"/>
        <v>-111170</v>
      </c>
      <c r="J136" s="78" t="str">
        <f t="shared" si="12"/>
        <v>ok</v>
      </c>
    </row>
    <row r="137" spans="2:10" ht="18" customHeight="1">
      <c r="B137" s="346"/>
      <c r="C137" s="20" t="s">
        <v>386</v>
      </c>
      <c r="D137" s="21" t="s">
        <v>128</v>
      </c>
      <c r="E137" s="185">
        <v>200000</v>
      </c>
      <c r="F137" s="17" t="s">
        <v>386</v>
      </c>
      <c r="G137" s="18" t="s">
        <v>387</v>
      </c>
      <c r="H137" s="188">
        <v>5000</v>
      </c>
      <c r="I137" s="108">
        <f>I136-H137+E137</f>
        <v>83830</v>
      </c>
      <c r="J137" s="78" t="str">
        <f t="shared" si="12"/>
        <v>ok</v>
      </c>
    </row>
    <row r="138" spans="2:10" ht="18" customHeight="1">
      <c r="B138" s="346"/>
      <c r="C138" s="20"/>
      <c r="D138" s="21"/>
      <c r="E138" s="16"/>
      <c r="F138" s="17" t="s">
        <v>404</v>
      </c>
      <c r="G138" s="18" t="s">
        <v>405</v>
      </c>
      <c r="H138" s="188">
        <v>15000</v>
      </c>
      <c r="I138" s="108">
        <f aca="true" t="shared" si="14" ref="I138:I145">I137-H138+E138</f>
        <v>68830</v>
      </c>
      <c r="J138" s="78" t="str">
        <f t="shared" si="12"/>
        <v>ok</v>
      </c>
    </row>
    <row r="139" spans="2:10" ht="18" customHeight="1">
      <c r="B139" s="346"/>
      <c r="C139" s="20"/>
      <c r="D139" s="21"/>
      <c r="E139" s="16"/>
      <c r="F139" s="17" t="s">
        <v>398</v>
      </c>
      <c r="G139" s="18" t="s">
        <v>410</v>
      </c>
      <c r="H139" s="193">
        <v>20800</v>
      </c>
      <c r="I139" s="108">
        <f t="shared" si="14"/>
        <v>48030</v>
      </c>
      <c r="J139" s="78" t="str">
        <f t="shared" si="12"/>
        <v>ok</v>
      </c>
    </row>
    <row r="140" spans="2:10" ht="18" customHeight="1">
      <c r="B140" s="346"/>
      <c r="C140" s="20"/>
      <c r="D140" s="21"/>
      <c r="E140" s="16"/>
      <c r="F140" s="39" t="s">
        <v>412</v>
      </c>
      <c r="G140" s="40" t="s">
        <v>424</v>
      </c>
      <c r="H140" s="193">
        <v>16000</v>
      </c>
      <c r="I140" s="108">
        <f t="shared" si="14"/>
        <v>32030</v>
      </c>
      <c r="J140" s="78" t="str">
        <f t="shared" si="12"/>
        <v>ok</v>
      </c>
    </row>
    <row r="141" spans="2:11" ht="18" customHeight="1">
      <c r="B141" s="346"/>
      <c r="C141" s="47"/>
      <c r="D141" s="24"/>
      <c r="E141" s="25"/>
      <c r="F141" s="39" t="s">
        <v>412</v>
      </c>
      <c r="G141" s="40" t="s">
        <v>425</v>
      </c>
      <c r="H141" s="193">
        <v>22800</v>
      </c>
      <c r="I141" s="108">
        <f t="shared" si="14"/>
        <v>9230</v>
      </c>
      <c r="J141" s="78" t="str">
        <f t="shared" si="12"/>
        <v>ok</v>
      </c>
      <c r="K141" s="81"/>
    </row>
    <row r="142" spans="2:10" ht="18" customHeight="1">
      <c r="B142" s="346"/>
      <c r="C142" s="47"/>
      <c r="D142" s="24"/>
      <c r="E142" s="25"/>
      <c r="F142" s="17" t="s">
        <v>440</v>
      </c>
      <c r="G142" s="18" t="s">
        <v>441</v>
      </c>
      <c r="H142" s="193">
        <v>13000</v>
      </c>
      <c r="I142" s="108">
        <f t="shared" si="14"/>
        <v>-3770</v>
      </c>
      <c r="J142" s="78" t="str">
        <f t="shared" si="12"/>
        <v>ok</v>
      </c>
    </row>
    <row r="143" spans="2:10" ht="18" customHeight="1">
      <c r="B143" s="346"/>
      <c r="C143" s="47"/>
      <c r="D143" s="24"/>
      <c r="E143" s="25"/>
      <c r="F143" s="75" t="s">
        <v>442</v>
      </c>
      <c r="G143" s="70" t="s">
        <v>446</v>
      </c>
      <c r="H143" s="191">
        <v>68000</v>
      </c>
      <c r="I143" s="108">
        <f t="shared" si="14"/>
        <v>-71770</v>
      </c>
      <c r="J143" s="107" t="str">
        <f>J142</f>
        <v>ok</v>
      </c>
    </row>
    <row r="144" spans="2:10" ht="18" customHeight="1">
      <c r="B144" s="346"/>
      <c r="C144" s="47"/>
      <c r="D144" s="24"/>
      <c r="E144" s="25"/>
      <c r="F144" s="17" t="s">
        <v>448</v>
      </c>
      <c r="G144" s="21" t="s">
        <v>447</v>
      </c>
      <c r="H144" s="185">
        <v>30000</v>
      </c>
      <c r="I144" s="108">
        <f t="shared" si="14"/>
        <v>-101770</v>
      </c>
      <c r="J144" s="78" t="s">
        <v>449</v>
      </c>
    </row>
    <row r="145" spans="2:10" ht="18" customHeight="1">
      <c r="B145" s="347"/>
      <c r="C145" s="29"/>
      <c r="D145" s="30"/>
      <c r="E145" s="31"/>
      <c r="F145" s="211" t="s">
        <v>448</v>
      </c>
      <c r="G145" s="30" t="s">
        <v>447</v>
      </c>
      <c r="H145" s="241">
        <v>35000</v>
      </c>
      <c r="I145" s="216">
        <f t="shared" si="14"/>
        <v>-136770</v>
      </c>
      <c r="J145" s="217" t="s">
        <v>76</v>
      </c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43" t="s">
        <v>597</v>
      </c>
      <c r="C148" s="297" t="s">
        <v>493</v>
      </c>
      <c r="D148" s="298" t="s">
        <v>494</v>
      </c>
      <c r="E148" s="299">
        <v>184000</v>
      </c>
      <c r="F148" s="220" t="s">
        <v>466</v>
      </c>
      <c r="G148" s="92" t="s">
        <v>475</v>
      </c>
      <c r="H148" s="300">
        <v>92000</v>
      </c>
      <c r="I148" s="295">
        <f>I145-H148+E148</f>
        <v>-44770</v>
      </c>
      <c r="J148" s="296" t="s">
        <v>76</v>
      </c>
    </row>
    <row r="149" spans="2:10" ht="18" customHeight="1">
      <c r="B149" s="346"/>
      <c r="C149" s="110"/>
      <c r="D149" s="100"/>
      <c r="E149" s="204"/>
      <c r="F149" s="17" t="s">
        <v>466</v>
      </c>
      <c r="G149" s="18" t="s">
        <v>476</v>
      </c>
      <c r="H149" s="188">
        <v>92000</v>
      </c>
      <c r="I149" s="108">
        <f aca="true" t="shared" si="15" ref="I149:I160">I148-H149+E149</f>
        <v>-136770</v>
      </c>
      <c r="J149" s="78" t="s">
        <v>76</v>
      </c>
    </row>
    <row r="150" spans="2:10" ht="18" customHeight="1">
      <c r="B150" s="346"/>
      <c r="C150" s="20"/>
      <c r="D150" s="21"/>
      <c r="E150" s="185"/>
      <c r="F150" s="17" t="s">
        <v>502</v>
      </c>
      <c r="G150" s="18" t="s">
        <v>503</v>
      </c>
      <c r="H150" s="185">
        <v>20000</v>
      </c>
      <c r="I150" s="108">
        <f t="shared" si="15"/>
        <v>-156770</v>
      </c>
      <c r="J150" s="78" t="s">
        <v>76</v>
      </c>
    </row>
    <row r="151" spans="2:10" ht="18" customHeight="1">
      <c r="B151" s="346"/>
      <c r="C151" s="20"/>
      <c r="D151" s="21"/>
      <c r="E151" s="16"/>
      <c r="F151" s="17" t="s">
        <v>502</v>
      </c>
      <c r="G151" s="18" t="s">
        <v>506</v>
      </c>
      <c r="H151" s="185">
        <v>27500</v>
      </c>
      <c r="I151" s="108">
        <f t="shared" si="15"/>
        <v>-184270</v>
      </c>
      <c r="J151" s="78" t="s">
        <v>76</v>
      </c>
    </row>
    <row r="152" spans="2:10" ht="18" customHeight="1">
      <c r="B152" s="346"/>
      <c r="C152" s="20"/>
      <c r="D152" s="21"/>
      <c r="E152" s="16"/>
      <c r="F152" s="17" t="s">
        <v>502</v>
      </c>
      <c r="G152" s="18" t="s">
        <v>507</v>
      </c>
      <c r="H152" s="185">
        <v>50000</v>
      </c>
      <c r="I152" s="108">
        <f t="shared" si="15"/>
        <v>-234270</v>
      </c>
      <c r="J152" s="78" t="s">
        <v>76</v>
      </c>
    </row>
    <row r="153" spans="2:10" ht="18" customHeight="1">
      <c r="B153" s="346"/>
      <c r="C153" s="20"/>
      <c r="D153" s="21"/>
      <c r="E153" s="185"/>
      <c r="F153" s="17" t="s">
        <v>502</v>
      </c>
      <c r="G153" s="18" t="s">
        <v>507</v>
      </c>
      <c r="H153" s="185">
        <v>20000</v>
      </c>
      <c r="I153" s="108">
        <f t="shared" si="15"/>
        <v>-254270</v>
      </c>
      <c r="J153" s="78" t="s">
        <v>76</v>
      </c>
    </row>
    <row r="154" spans="2:10" ht="18" customHeight="1">
      <c r="B154" s="346"/>
      <c r="C154" s="20"/>
      <c r="D154" s="21"/>
      <c r="E154" s="16"/>
      <c r="F154" s="175" t="s">
        <v>502</v>
      </c>
      <c r="G154" s="18" t="s">
        <v>509</v>
      </c>
      <c r="H154" s="188">
        <v>72000</v>
      </c>
      <c r="I154" s="108">
        <f t="shared" si="15"/>
        <v>-326270</v>
      </c>
      <c r="J154" s="78" t="s">
        <v>76</v>
      </c>
    </row>
    <row r="155" spans="2:10" ht="18" customHeight="1">
      <c r="B155" s="346"/>
      <c r="C155" s="20"/>
      <c r="D155" s="21"/>
      <c r="E155" s="16"/>
      <c r="F155" s="17" t="s">
        <v>524</v>
      </c>
      <c r="G155" s="18" t="s">
        <v>525</v>
      </c>
      <c r="H155" s="185">
        <v>30700</v>
      </c>
      <c r="I155" s="108">
        <f t="shared" si="15"/>
        <v>-356970</v>
      </c>
      <c r="J155" s="78" t="s">
        <v>76</v>
      </c>
    </row>
    <row r="156" spans="2:10" ht="18" customHeight="1">
      <c r="B156" s="346"/>
      <c r="C156" s="20"/>
      <c r="D156" s="21"/>
      <c r="E156" s="16"/>
      <c r="F156" s="17" t="s">
        <v>524</v>
      </c>
      <c r="G156" s="18" t="s">
        <v>531</v>
      </c>
      <c r="H156" s="185">
        <v>21500</v>
      </c>
      <c r="I156" s="108">
        <f t="shared" si="15"/>
        <v>-378470</v>
      </c>
      <c r="J156" s="78" t="s">
        <v>76</v>
      </c>
    </row>
    <row r="157" spans="2:10" ht="18" customHeight="1">
      <c r="B157" s="346"/>
      <c r="C157" s="20"/>
      <c r="D157" s="21"/>
      <c r="E157" s="16"/>
      <c r="F157" s="17" t="s">
        <v>544</v>
      </c>
      <c r="G157" s="24" t="s">
        <v>553</v>
      </c>
      <c r="H157" s="185">
        <v>27500</v>
      </c>
      <c r="I157" s="108">
        <f t="shared" si="15"/>
        <v>-405970</v>
      </c>
      <c r="J157" s="78" t="s">
        <v>76</v>
      </c>
    </row>
    <row r="158" spans="2:10" ht="18" customHeight="1">
      <c r="B158" s="346"/>
      <c r="C158" s="20"/>
      <c r="D158" s="21"/>
      <c r="E158" s="16"/>
      <c r="F158" s="17" t="s">
        <v>544</v>
      </c>
      <c r="G158" s="24" t="s">
        <v>554</v>
      </c>
      <c r="H158" s="185">
        <v>67500</v>
      </c>
      <c r="I158" s="108">
        <f t="shared" si="15"/>
        <v>-473470</v>
      </c>
      <c r="J158" s="78" t="s">
        <v>76</v>
      </c>
    </row>
    <row r="159" spans="2:10" ht="18" customHeight="1">
      <c r="B159" s="346"/>
      <c r="C159" s="20"/>
      <c r="D159" s="21"/>
      <c r="E159" s="16"/>
      <c r="F159" s="17" t="s">
        <v>544</v>
      </c>
      <c r="G159" s="24" t="s">
        <v>556</v>
      </c>
      <c r="H159" s="185">
        <v>75000</v>
      </c>
      <c r="I159" s="108">
        <f t="shared" si="15"/>
        <v>-548470</v>
      </c>
      <c r="J159" s="78" t="s">
        <v>76</v>
      </c>
    </row>
    <row r="160" spans="2:10" ht="18" customHeight="1">
      <c r="B160" s="346"/>
      <c r="C160" s="20"/>
      <c r="D160" s="21"/>
      <c r="E160" s="16"/>
      <c r="F160" s="17" t="s">
        <v>544</v>
      </c>
      <c r="G160" s="18" t="s">
        <v>507</v>
      </c>
      <c r="H160" s="185">
        <v>35000</v>
      </c>
      <c r="I160" s="108">
        <f t="shared" si="15"/>
        <v>-583470</v>
      </c>
      <c r="J160" s="78" t="s">
        <v>76</v>
      </c>
    </row>
    <row r="161" spans="2:10" ht="18" customHeight="1">
      <c r="B161" s="346"/>
      <c r="C161" s="20" t="s">
        <v>564</v>
      </c>
      <c r="D161" s="21" t="s">
        <v>463</v>
      </c>
      <c r="E161" s="16">
        <v>1000000</v>
      </c>
      <c r="F161" s="175" t="s">
        <v>544</v>
      </c>
      <c r="G161" s="18" t="s">
        <v>559</v>
      </c>
      <c r="H161" s="185">
        <v>70000</v>
      </c>
      <c r="I161" s="108">
        <f>I160-H161+E161</f>
        <v>346530</v>
      </c>
      <c r="J161" s="78" t="s">
        <v>76</v>
      </c>
    </row>
    <row r="162" spans="2:10" ht="18" customHeight="1">
      <c r="B162" s="346"/>
      <c r="C162" s="20"/>
      <c r="D162" s="21"/>
      <c r="E162" s="185"/>
      <c r="F162" s="17" t="s">
        <v>575</v>
      </c>
      <c r="G162" s="18" t="s">
        <v>576</v>
      </c>
      <c r="H162" s="185">
        <v>150000</v>
      </c>
      <c r="I162" s="108">
        <f aca="true" t="shared" si="16" ref="I162:I169">I161-H162+E162</f>
        <v>196530</v>
      </c>
      <c r="J162" s="78" t="s">
        <v>76</v>
      </c>
    </row>
    <row r="163" spans="2:10" ht="18" customHeight="1">
      <c r="B163" s="346"/>
      <c r="C163" s="20"/>
      <c r="D163" s="21"/>
      <c r="E163" s="16"/>
      <c r="F163" s="17" t="s">
        <v>575</v>
      </c>
      <c r="G163" s="18" t="s">
        <v>556</v>
      </c>
      <c r="H163" s="185">
        <v>15000</v>
      </c>
      <c r="I163" s="108">
        <f t="shared" si="16"/>
        <v>181530</v>
      </c>
      <c r="J163" s="78" t="s">
        <v>76</v>
      </c>
    </row>
    <row r="164" spans="2:10" ht="18" customHeight="1">
      <c r="B164" s="346"/>
      <c r="C164" s="20"/>
      <c r="D164" s="21"/>
      <c r="E164" s="16"/>
      <c r="F164" s="17" t="s">
        <v>575</v>
      </c>
      <c r="G164" s="18" t="s">
        <v>577</v>
      </c>
      <c r="H164" s="185">
        <v>20000</v>
      </c>
      <c r="I164" s="108">
        <f t="shared" si="16"/>
        <v>161530</v>
      </c>
      <c r="J164" s="78" t="s">
        <v>76</v>
      </c>
    </row>
    <row r="165" spans="2:10" ht="18" customHeight="1">
      <c r="B165" s="346"/>
      <c r="C165" s="20"/>
      <c r="D165" s="21"/>
      <c r="E165" s="16"/>
      <c r="F165" s="17" t="s">
        <v>575</v>
      </c>
      <c r="G165" s="18" t="s">
        <v>579</v>
      </c>
      <c r="H165" s="185">
        <v>10000</v>
      </c>
      <c r="I165" s="108">
        <f t="shared" si="16"/>
        <v>151530</v>
      </c>
      <c r="J165" s="78" t="s">
        <v>76</v>
      </c>
    </row>
    <row r="166" spans="2:11" ht="18" customHeight="1">
      <c r="B166" s="346"/>
      <c r="C166" s="47"/>
      <c r="D166" s="24"/>
      <c r="E166" s="91"/>
      <c r="F166" s="39" t="s">
        <v>580</v>
      </c>
      <c r="G166" s="40" t="s">
        <v>584</v>
      </c>
      <c r="H166" s="185">
        <v>43400</v>
      </c>
      <c r="I166" s="108">
        <f t="shared" si="16"/>
        <v>108130</v>
      </c>
      <c r="J166" s="78" t="s">
        <v>76</v>
      </c>
      <c r="K166" s="81"/>
    </row>
    <row r="167" spans="2:10" ht="18" customHeight="1">
      <c r="B167" s="346"/>
      <c r="C167" s="47"/>
      <c r="D167" s="24"/>
      <c r="E167" s="91"/>
      <c r="F167" s="39" t="s">
        <v>580</v>
      </c>
      <c r="G167" s="40" t="s">
        <v>585</v>
      </c>
      <c r="H167" s="185">
        <v>28900</v>
      </c>
      <c r="I167" s="108">
        <f t="shared" si="16"/>
        <v>79230</v>
      </c>
      <c r="J167" s="78" t="s">
        <v>76</v>
      </c>
    </row>
    <row r="168" spans="2:10" ht="18" customHeight="1">
      <c r="B168" s="346"/>
      <c r="C168" s="47"/>
      <c r="D168" s="24"/>
      <c r="E168" s="91"/>
      <c r="F168" s="75" t="s">
        <v>586</v>
      </c>
      <c r="G168" s="70" t="s">
        <v>591</v>
      </c>
      <c r="H168" s="192">
        <v>5000</v>
      </c>
      <c r="I168" s="108">
        <f t="shared" si="16"/>
        <v>74230</v>
      </c>
      <c r="J168" s="78" t="s">
        <v>76</v>
      </c>
    </row>
    <row r="169" spans="2:10" ht="18" customHeight="1">
      <c r="B169" s="346"/>
      <c r="C169" s="47"/>
      <c r="D169" s="24"/>
      <c r="E169" s="91"/>
      <c r="F169" s="17" t="s">
        <v>586</v>
      </c>
      <c r="G169" s="21" t="s">
        <v>592</v>
      </c>
      <c r="H169" s="185">
        <v>5000</v>
      </c>
      <c r="I169" s="108">
        <f t="shared" si="16"/>
        <v>69230</v>
      </c>
      <c r="J169" s="78" t="s">
        <v>76</v>
      </c>
    </row>
    <row r="170" spans="2:10" ht="18" customHeight="1">
      <c r="B170" s="281"/>
      <c r="C170" s="47"/>
      <c r="D170" s="24"/>
      <c r="E170" s="91"/>
      <c r="F170" s="17" t="s">
        <v>650</v>
      </c>
      <c r="G170" s="21" t="s">
        <v>655</v>
      </c>
      <c r="H170" s="185">
        <v>18000</v>
      </c>
      <c r="I170" s="108">
        <f>I169-H170+E170</f>
        <v>51230</v>
      </c>
      <c r="J170" s="78" t="s">
        <v>76</v>
      </c>
    </row>
    <row r="171" spans="2:10" ht="18" customHeight="1">
      <c r="B171" s="281"/>
      <c r="C171" s="47"/>
      <c r="D171" s="24"/>
      <c r="E171" s="91"/>
      <c r="F171" s="17"/>
      <c r="G171" s="21" t="s">
        <v>659</v>
      </c>
      <c r="H171" s="185">
        <v>13000</v>
      </c>
      <c r="I171" s="108">
        <f>I170-H171+E171</f>
        <v>38230</v>
      </c>
      <c r="J171" s="78" t="s">
        <v>76</v>
      </c>
    </row>
    <row r="172" spans="2:10" ht="18" customHeight="1">
      <c r="B172" s="281"/>
      <c r="C172" s="47"/>
      <c r="D172" s="24"/>
      <c r="E172" s="91"/>
      <c r="F172" s="17" t="s">
        <v>706</v>
      </c>
      <c r="G172" s="18" t="s">
        <v>710</v>
      </c>
      <c r="H172" s="188">
        <v>70000</v>
      </c>
      <c r="I172" s="108">
        <f>I171-H172+E172</f>
        <v>-31770</v>
      </c>
      <c r="J172" s="78" t="s">
        <v>76</v>
      </c>
    </row>
    <row r="173" spans="2:10" ht="18" customHeight="1">
      <c r="B173" s="281"/>
      <c r="C173" s="47"/>
      <c r="D173" s="24"/>
      <c r="E173" s="91"/>
      <c r="F173" s="17"/>
      <c r="G173" s="21"/>
      <c r="H173" s="185"/>
      <c r="I173" s="108"/>
      <c r="J173" s="78"/>
    </row>
    <row r="174" spans="2:10" ht="18" customHeight="1">
      <c r="B174" s="282"/>
      <c r="C174" s="29"/>
      <c r="D174" s="30"/>
      <c r="E174" s="215"/>
      <c r="F174" s="211"/>
      <c r="G174" s="30"/>
      <c r="H174" s="241"/>
      <c r="I174" s="216"/>
      <c r="J174" s="217"/>
    </row>
    <row r="175" ht="18" customHeight="1"/>
    <row r="176" spans="2:10" ht="18" customHeight="1">
      <c r="B176" s="8" t="s">
        <v>1</v>
      </c>
      <c r="C176" s="9" t="s">
        <v>2</v>
      </c>
      <c r="D176" s="46" t="s">
        <v>3</v>
      </c>
      <c r="E176" s="90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43" t="s">
        <v>320</v>
      </c>
      <c r="C177" s="20"/>
      <c r="D177" s="21"/>
      <c r="E177" s="54"/>
      <c r="F177" s="17" t="s">
        <v>99</v>
      </c>
      <c r="G177" s="18" t="s">
        <v>102</v>
      </c>
      <c r="H177" s="19">
        <v>500</v>
      </c>
      <c r="I177" s="108">
        <v>791</v>
      </c>
      <c r="J177" s="107" t="s">
        <v>10</v>
      </c>
    </row>
    <row r="178" spans="2:10" ht="18" customHeight="1">
      <c r="B178" s="344"/>
      <c r="C178" s="47"/>
      <c r="D178" s="24"/>
      <c r="E178" s="25"/>
      <c r="F178" s="17" t="s">
        <v>106</v>
      </c>
      <c r="G178" s="18" t="s">
        <v>113</v>
      </c>
      <c r="H178" s="19">
        <v>20</v>
      </c>
      <c r="I178" s="108">
        <f>I177-H178+E178</f>
        <v>771</v>
      </c>
      <c r="J178" s="107" t="s">
        <v>10</v>
      </c>
    </row>
    <row r="179" spans="2:10" ht="18" customHeight="1">
      <c r="B179" s="344"/>
      <c r="C179" s="47"/>
      <c r="D179" s="24"/>
      <c r="E179" s="25"/>
      <c r="F179" s="17" t="s">
        <v>105</v>
      </c>
      <c r="G179" s="18" t="s">
        <v>119</v>
      </c>
      <c r="H179" s="26">
        <v>800</v>
      </c>
      <c r="I179" s="108">
        <f>I178-H179+E179</f>
        <v>-29</v>
      </c>
      <c r="J179" s="107" t="s">
        <v>10</v>
      </c>
    </row>
    <row r="180" spans="2:10" ht="18" customHeight="1">
      <c r="B180" s="344"/>
      <c r="C180" s="47"/>
      <c r="D180" s="24"/>
      <c r="E180" s="25"/>
      <c r="F180" s="175" t="s">
        <v>141</v>
      </c>
      <c r="G180" s="18" t="s">
        <v>142</v>
      </c>
      <c r="H180" s="26">
        <v>250</v>
      </c>
      <c r="I180" s="108">
        <f>I179-H180+E180</f>
        <v>-279</v>
      </c>
      <c r="J180" s="107" t="s">
        <v>10</v>
      </c>
    </row>
    <row r="181" spans="2:10" ht="18" customHeight="1">
      <c r="B181" s="344"/>
      <c r="C181" s="47"/>
      <c r="D181" s="24"/>
      <c r="E181" s="25"/>
      <c r="F181" s="17"/>
      <c r="G181" s="18" t="s">
        <v>147</v>
      </c>
      <c r="H181" s="19">
        <v>100</v>
      </c>
      <c r="I181" s="108">
        <f>I180-H181+E181</f>
        <v>-379</v>
      </c>
      <c r="J181" s="107" t="s">
        <v>10</v>
      </c>
    </row>
    <row r="182" spans="2:10" ht="18" customHeight="1">
      <c r="B182" s="344"/>
      <c r="C182" s="47"/>
      <c r="D182" s="24"/>
      <c r="E182" s="25"/>
      <c r="F182" s="17" t="s">
        <v>158</v>
      </c>
      <c r="G182" s="18" t="s">
        <v>159</v>
      </c>
      <c r="H182" s="19" t="s">
        <v>189</v>
      </c>
      <c r="I182" s="108">
        <f>-379*170</f>
        <v>-64430</v>
      </c>
      <c r="J182" s="107" t="s">
        <v>10</v>
      </c>
    </row>
    <row r="183" spans="2:10" ht="18" customHeight="1">
      <c r="B183" s="344"/>
      <c r="C183" s="47"/>
      <c r="D183" s="24"/>
      <c r="E183" s="25"/>
      <c r="F183" s="17" t="s">
        <v>184</v>
      </c>
      <c r="G183" s="18" t="s">
        <v>186</v>
      </c>
      <c r="H183" s="19">
        <f>500*170</f>
        <v>85000</v>
      </c>
      <c r="I183" s="108">
        <f>I182-H183</f>
        <v>-149430</v>
      </c>
      <c r="J183" s="107" t="s">
        <v>10</v>
      </c>
    </row>
    <row r="184" spans="2:10" ht="18" customHeight="1">
      <c r="B184" s="344"/>
      <c r="C184" s="47" t="s">
        <v>191</v>
      </c>
      <c r="D184" s="24" t="s">
        <v>194</v>
      </c>
      <c r="E184" s="193">
        <v>28000</v>
      </c>
      <c r="F184" s="23"/>
      <c r="G184" s="18" t="s">
        <v>187</v>
      </c>
      <c r="H184" s="19">
        <f>800*170</f>
        <v>136000</v>
      </c>
      <c r="I184" s="108">
        <f aca="true" t="shared" si="17" ref="I184:I189">I183-H184+E184</f>
        <v>-257430</v>
      </c>
      <c r="J184" s="107" t="s">
        <v>10</v>
      </c>
    </row>
    <row r="185" spans="2:10" ht="18" customHeight="1">
      <c r="B185" s="344"/>
      <c r="C185" s="47" t="s">
        <v>193</v>
      </c>
      <c r="D185" s="24" t="s">
        <v>195</v>
      </c>
      <c r="E185" s="193">
        <v>47970</v>
      </c>
      <c r="F185" s="17" t="s">
        <v>237</v>
      </c>
      <c r="G185" s="18" t="s">
        <v>242</v>
      </c>
      <c r="H185" s="188">
        <v>71500</v>
      </c>
      <c r="I185" s="108">
        <f t="shared" si="17"/>
        <v>-280960</v>
      </c>
      <c r="J185" s="107" t="s">
        <v>10</v>
      </c>
    </row>
    <row r="186" spans="2:10" ht="18" customHeight="1">
      <c r="B186" s="344"/>
      <c r="C186" s="47" t="s">
        <v>252</v>
      </c>
      <c r="D186" s="24" t="s">
        <v>272</v>
      </c>
      <c r="E186" s="193">
        <f>19000+25000</f>
        <v>44000</v>
      </c>
      <c r="F186" s="17" t="s">
        <v>253</v>
      </c>
      <c r="G186" s="18" t="s">
        <v>255</v>
      </c>
      <c r="H186" s="188">
        <v>68500</v>
      </c>
      <c r="I186" s="108">
        <f t="shared" si="17"/>
        <v>-305460</v>
      </c>
      <c r="J186" s="107" t="s">
        <v>10</v>
      </c>
    </row>
    <row r="187" spans="2:10" ht="18" customHeight="1">
      <c r="B187" s="344"/>
      <c r="C187" s="47" t="s">
        <v>253</v>
      </c>
      <c r="D187" s="24" t="s">
        <v>273</v>
      </c>
      <c r="E187" s="193">
        <v>30000</v>
      </c>
      <c r="F187" s="17"/>
      <c r="G187" s="18" t="s">
        <v>271</v>
      </c>
      <c r="H187" s="186">
        <v>4130000</v>
      </c>
      <c r="I187" s="108">
        <f t="shared" si="17"/>
        <v>-4405460</v>
      </c>
      <c r="J187" s="107" t="s">
        <v>10</v>
      </c>
    </row>
    <row r="188" spans="2:10" ht="18" customHeight="1">
      <c r="B188" s="344"/>
      <c r="C188" s="47"/>
      <c r="D188" s="24" t="s">
        <v>274</v>
      </c>
      <c r="E188" s="193">
        <v>4130000</v>
      </c>
      <c r="F188" s="20" t="s">
        <v>325</v>
      </c>
      <c r="G188" s="18" t="s">
        <v>328</v>
      </c>
      <c r="H188" s="188">
        <f>3500*5+10000</f>
        <v>27500</v>
      </c>
      <c r="I188" s="108">
        <f t="shared" si="17"/>
        <v>-302960</v>
      </c>
      <c r="J188" s="107" t="s">
        <v>10</v>
      </c>
    </row>
    <row r="189" spans="2:10" ht="18" customHeight="1">
      <c r="B189" s="344"/>
      <c r="C189" s="47"/>
      <c r="D189" s="24"/>
      <c r="E189" s="25"/>
      <c r="F189" s="17" t="s">
        <v>380</v>
      </c>
      <c r="G189" s="24" t="s">
        <v>382</v>
      </c>
      <c r="H189" s="193">
        <v>18000</v>
      </c>
      <c r="I189" s="108">
        <f t="shared" si="17"/>
        <v>-320960</v>
      </c>
      <c r="J189" s="107" t="s">
        <v>10</v>
      </c>
    </row>
    <row r="190" spans="2:10" ht="18" customHeight="1">
      <c r="B190" s="344"/>
      <c r="C190" s="47"/>
      <c r="D190" s="24"/>
      <c r="E190" s="25"/>
      <c r="F190" s="17" t="s">
        <v>440</v>
      </c>
      <c r="G190" s="18" t="s">
        <v>444</v>
      </c>
      <c r="H190" s="188">
        <v>6300</v>
      </c>
      <c r="I190" s="108">
        <f>I189-H190+E190</f>
        <v>-327260</v>
      </c>
      <c r="J190" s="107" t="s">
        <v>10</v>
      </c>
    </row>
    <row r="191" spans="2:10" ht="18" customHeight="1">
      <c r="B191" s="344"/>
      <c r="C191" s="47"/>
      <c r="D191" s="24"/>
      <c r="E191" s="25"/>
      <c r="F191" s="17" t="s">
        <v>466</v>
      </c>
      <c r="G191" s="18" t="s">
        <v>476</v>
      </c>
      <c r="H191" s="188">
        <v>51400</v>
      </c>
      <c r="I191" s="108">
        <f>I190-H191+E191</f>
        <v>-378660</v>
      </c>
      <c r="J191" s="107" t="s">
        <v>10</v>
      </c>
    </row>
    <row r="192" spans="2:10" ht="18" customHeight="1">
      <c r="B192" s="344"/>
      <c r="C192" s="20"/>
      <c r="D192" s="21"/>
      <c r="E192" s="54"/>
      <c r="F192" s="17"/>
      <c r="G192" s="18" t="s">
        <v>594</v>
      </c>
      <c r="H192" s="188">
        <v>21000</v>
      </c>
      <c r="I192" s="138">
        <f>I191-H192</f>
        <v>-399660</v>
      </c>
      <c r="J192" s="78" t="s">
        <v>76</v>
      </c>
    </row>
    <row r="193" spans="2:10" ht="18" customHeight="1">
      <c r="B193" s="344"/>
      <c r="C193" s="47"/>
      <c r="D193" s="24"/>
      <c r="E193" s="25"/>
      <c r="F193" s="17" t="s">
        <v>637</v>
      </c>
      <c r="G193" s="18" t="s">
        <v>635</v>
      </c>
      <c r="H193" s="188">
        <v>138640</v>
      </c>
      <c r="I193" s="138">
        <f>I192-H193</f>
        <v>-538300</v>
      </c>
      <c r="J193" s="78" t="s">
        <v>76</v>
      </c>
    </row>
    <row r="194" spans="2:10" ht="18" customHeight="1">
      <c r="B194" s="344"/>
      <c r="C194" s="47"/>
      <c r="D194" s="24"/>
      <c r="E194" s="25"/>
      <c r="F194" s="17"/>
      <c r="G194" s="18" t="s">
        <v>636</v>
      </c>
      <c r="H194" s="188">
        <v>150000</v>
      </c>
      <c r="I194" s="138">
        <f>I193-H194</f>
        <v>-688300</v>
      </c>
      <c r="J194" s="78" t="s">
        <v>76</v>
      </c>
    </row>
    <row r="195" spans="2:10" ht="18" customHeight="1">
      <c r="B195" s="344"/>
      <c r="C195" s="47"/>
      <c r="D195" s="24"/>
      <c r="E195" s="25"/>
      <c r="F195" s="17"/>
      <c r="G195" s="18"/>
      <c r="H195" s="26"/>
      <c r="I195" s="108"/>
      <c r="J195" s="107"/>
    </row>
    <row r="196" spans="2:10" ht="18" customHeight="1">
      <c r="B196" s="344"/>
      <c r="C196" s="47"/>
      <c r="D196" s="24"/>
      <c r="E196" s="25"/>
      <c r="F196" s="17"/>
      <c r="G196" s="18"/>
      <c r="H196" s="26"/>
      <c r="I196" s="108"/>
      <c r="J196" s="107"/>
    </row>
    <row r="197" spans="2:10" ht="18" customHeight="1">
      <c r="B197" s="344"/>
      <c r="C197" s="47"/>
      <c r="D197" s="24"/>
      <c r="E197" s="25"/>
      <c r="F197" s="175"/>
      <c r="G197" s="18"/>
      <c r="H197" s="26"/>
      <c r="I197" s="108"/>
      <c r="J197" s="107"/>
    </row>
    <row r="198" spans="2:10" ht="18" customHeight="1">
      <c r="B198" s="344"/>
      <c r="C198" s="47"/>
      <c r="D198" s="24"/>
      <c r="E198" s="25"/>
      <c r="F198" s="17"/>
      <c r="G198" s="18"/>
      <c r="H198" s="19"/>
      <c r="I198" s="108"/>
      <c r="J198" s="107"/>
    </row>
    <row r="199" spans="2:10" ht="18" customHeight="1">
      <c r="B199" s="344"/>
      <c r="C199" s="47"/>
      <c r="D199" s="24"/>
      <c r="E199" s="25"/>
      <c r="F199" s="17"/>
      <c r="G199" s="18"/>
      <c r="H199" s="19"/>
      <c r="I199" s="108"/>
      <c r="J199" s="107"/>
    </row>
    <row r="200" spans="2:10" ht="18" customHeight="1">
      <c r="B200" s="344"/>
      <c r="C200" s="47"/>
      <c r="D200" s="24"/>
      <c r="E200" s="25"/>
      <c r="F200" s="17"/>
      <c r="G200" s="18"/>
      <c r="H200" s="19"/>
      <c r="I200" s="108"/>
      <c r="J200" s="107"/>
    </row>
    <row r="201" spans="2:10" ht="18" customHeight="1">
      <c r="B201" s="344"/>
      <c r="C201" s="47"/>
      <c r="D201" s="24"/>
      <c r="E201" s="25"/>
      <c r="F201" s="23"/>
      <c r="G201" s="18"/>
      <c r="H201" s="19"/>
      <c r="I201" s="108"/>
      <c r="J201" s="107"/>
    </row>
    <row r="202" spans="2:10" ht="18" customHeight="1">
      <c r="B202" s="344"/>
      <c r="C202" s="47"/>
      <c r="D202" s="24"/>
      <c r="E202" s="25"/>
      <c r="F202" s="17"/>
      <c r="G202" s="18"/>
      <c r="H202" s="19"/>
      <c r="I202" s="108"/>
      <c r="J202" s="107"/>
    </row>
    <row r="203" spans="2:10" ht="18" customHeight="1">
      <c r="B203" s="345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6" t="s">
        <v>64</v>
      </c>
      <c r="C206" s="20"/>
      <c r="D206" s="21"/>
      <c r="E206" s="16"/>
      <c r="F206" s="17" t="s">
        <v>81</v>
      </c>
      <c r="G206" s="18" t="s">
        <v>94</v>
      </c>
      <c r="H206" s="19">
        <v>20</v>
      </c>
      <c r="I206" s="108">
        <v>389</v>
      </c>
      <c r="J206" s="78" t="s">
        <v>76</v>
      </c>
    </row>
    <row r="207" spans="2:10" ht="18" customHeight="1">
      <c r="B207" s="346"/>
      <c r="C207" s="20"/>
      <c r="D207" s="21"/>
      <c r="E207" s="16"/>
      <c r="F207" s="17" t="s">
        <v>158</v>
      </c>
      <c r="G207" s="18" t="s">
        <v>159</v>
      </c>
      <c r="H207" s="19" t="s">
        <v>189</v>
      </c>
      <c r="I207" s="108">
        <f>I206*170</f>
        <v>66130</v>
      </c>
      <c r="J207" s="78" t="str">
        <f aca="true" t="shared" si="18" ref="J207:J219">J206</f>
        <v>ok</v>
      </c>
    </row>
    <row r="208" spans="2:10" ht="18" customHeight="1">
      <c r="B208" s="346"/>
      <c r="C208" s="20"/>
      <c r="D208" s="21"/>
      <c r="E208" s="16"/>
      <c r="F208" s="17" t="s">
        <v>162</v>
      </c>
      <c r="G208" s="18" t="s">
        <v>170</v>
      </c>
      <c r="H208" s="189">
        <v>16000</v>
      </c>
      <c r="I208" s="108">
        <f>I207-H208</f>
        <v>50130</v>
      </c>
      <c r="J208" s="78" t="str">
        <f t="shared" si="18"/>
        <v>ok</v>
      </c>
    </row>
    <row r="209" spans="2:10" ht="18" customHeight="1">
      <c r="B209" s="346"/>
      <c r="C209" s="20"/>
      <c r="D209" s="21"/>
      <c r="E209" s="16"/>
      <c r="F209" s="17" t="s">
        <v>232</v>
      </c>
      <c r="G209" s="18" t="s">
        <v>233</v>
      </c>
      <c r="H209" s="188">
        <v>4700</v>
      </c>
      <c r="I209" s="108">
        <f>I208-H209</f>
        <v>45430</v>
      </c>
      <c r="J209" s="78" t="str">
        <f t="shared" si="18"/>
        <v>ok</v>
      </c>
    </row>
    <row r="210" spans="2:10" ht="18" customHeight="1">
      <c r="B210" s="346"/>
      <c r="C210" s="20"/>
      <c r="D210" s="21"/>
      <c r="E210" s="16"/>
      <c r="F210" s="17" t="s">
        <v>206</v>
      </c>
      <c r="G210" s="18" t="s">
        <v>219</v>
      </c>
      <c r="H210" s="188">
        <v>35100</v>
      </c>
      <c r="I210" s="108">
        <f>I209-H210</f>
        <v>10330</v>
      </c>
      <c r="J210" s="78" t="str">
        <f t="shared" si="18"/>
        <v>ok</v>
      </c>
    </row>
    <row r="211" spans="2:10" ht="18" customHeight="1">
      <c r="B211" s="346"/>
      <c r="C211" s="20"/>
      <c r="D211" s="21"/>
      <c r="E211" s="16"/>
      <c r="F211" s="17"/>
      <c r="G211" s="40" t="s">
        <v>230</v>
      </c>
      <c r="H211" s="189">
        <v>10000</v>
      </c>
      <c r="I211" s="108">
        <f>I210-H211</f>
        <v>330</v>
      </c>
      <c r="J211" s="78" t="str">
        <f t="shared" si="18"/>
        <v>ok</v>
      </c>
    </row>
    <row r="212" spans="2:10" ht="18" customHeight="1">
      <c r="B212" s="346"/>
      <c r="C212" s="20"/>
      <c r="D212" s="21"/>
      <c r="E212" s="16"/>
      <c r="F212" s="17" t="s">
        <v>237</v>
      </c>
      <c r="G212" s="18" t="s">
        <v>238</v>
      </c>
      <c r="H212" s="188">
        <v>71500</v>
      </c>
      <c r="I212" s="108">
        <f>I211-H212</f>
        <v>-71170</v>
      </c>
      <c r="J212" s="78" t="str">
        <f t="shared" si="18"/>
        <v>ok</v>
      </c>
    </row>
    <row r="213" spans="2:10" ht="18" customHeight="1">
      <c r="B213" s="346"/>
      <c r="C213" s="20" t="s">
        <v>321</v>
      </c>
      <c r="D213" s="21" t="s">
        <v>128</v>
      </c>
      <c r="E213" s="185">
        <v>100000</v>
      </c>
      <c r="F213" s="20" t="s">
        <v>325</v>
      </c>
      <c r="G213" s="18" t="s">
        <v>328</v>
      </c>
      <c r="H213" s="188">
        <f>3500*5+32000</f>
        <v>49500</v>
      </c>
      <c r="I213" s="108">
        <f aca="true" t="shared" si="19" ref="I213:I218">I212-H213+E213</f>
        <v>-20670</v>
      </c>
      <c r="J213" s="78" t="str">
        <f t="shared" si="18"/>
        <v>ok</v>
      </c>
    </row>
    <row r="214" spans="2:10" ht="18" customHeight="1">
      <c r="B214" s="346"/>
      <c r="C214" s="20"/>
      <c r="D214" s="21"/>
      <c r="E214" s="16"/>
      <c r="F214" s="17" t="s">
        <v>341</v>
      </c>
      <c r="G214" s="40" t="s">
        <v>230</v>
      </c>
      <c r="H214" s="189">
        <v>12000</v>
      </c>
      <c r="I214" s="108">
        <f t="shared" si="19"/>
        <v>-32670</v>
      </c>
      <c r="J214" s="78" t="str">
        <f t="shared" si="18"/>
        <v>ok</v>
      </c>
    </row>
    <row r="215" spans="2:10" ht="18" customHeight="1">
      <c r="B215" s="346"/>
      <c r="C215" s="20" t="s">
        <v>386</v>
      </c>
      <c r="D215" s="21" t="s">
        <v>128</v>
      </c>
      <c r="E215" s="185">
        <v>100000</v>
      </c>
      <c r="F215" s="17" t="s">
        <v>380</v>
      </c>
      <c r="G215" s="24" t="s">
        <v>382</v>
      </c>
      <c r="H215" s="193">
        <v>18000</v>
      </c>
      <c r="I215" s="108">
        <f t="shared" si="19"/>
        <v>49330</v>
      </c>
      <c r="J215" s="78" t="str">
        <f t="shared" si="18"/>
        <v>ok</v>
      </c>
    </row>
    <row r="216" spans="2:10" ht="18" customHeight="1">
      <c r="B216" s="346"/>
      <c r="C216" s="20"/>
      <c r="D216" s="21"/>
      <c r="E216" s="16"/>
      <c r="F216" s="17" t="s">
        <v>440</v>
      </c>
      <c r="G216" s="18" t="s">
        <v>444</v>
      </c>
      <c r="H216" s="188">
        <v>6300</v>
      </c>
      <c r="I216" s="108">
        <f t="shared" si="19"/>
        <v>43030</v>
      </c>
      <c r="J216" s="78" t="str">
        <f t="shared" si="18"/>
        <v>ok</v>
      </c>
    </row>
    <row r="217" spans="2:10" ht="18" customHeight="1">
      <c r="B217" s="346"/>
      <c r="C217" s="20"/>
      <c r="D217" s="21"/>
      <c r="E217" s="16"/>
      <c r="F217" s="17" t="s">
        <v>442</v>
      </c>
      <c r="G217" s="18" t="s">
        <v>445</v>
      </c>
      <c r="H217" s="188">
        <v>80000</v>
      </c>
      <c r="I217" s="108">
        <f t="shared" si="19"/>
        <v>-36970</v>
      </c>
      <c r="J217" s="78" t="str">
        <f t="shared" si="18"/>
        <v>ok</v>
      </c>
    </row>
    <row r="218" spans="2:10" ht="18" customHeight="1">
      <c r="B218" s="346"/>
      <c r="C218" s="20" t="s">
        <v>498</v>
      </c>
      <c r="D218" s="21" t="s">
        <v>518</v>
      </c>
      <c r="E218" s="16">
        <v>150000</v>
      </c>
      <c r="F218" s="17" t="s">
        <v>466</v>
      </c>
      <c r="G218" s="18" t="s">
        <v>476</v>
      </c>
      <c r="H218" s="188">
        <v>51400</v>
      </c>
      <c r="I218" s="108">
        <f t="shared" si="19"/>
        <v>61630</v>
      </c>
      <c r="J218" s="78" t="str">
        <f t="shared" si="18"/>
        <v>ok</v>
      </c>
    </row>
    <row r="219" spans="2:10" ht="18" customHeight="1">
      <c r="B219" s="346"/>
      <c r="C219" s="20" t="s">
        <v>561</v>
      </c>
      <c r="D219" s="21" t="s">
        <v>512</v>
      </c>
      <c r="E219" s="16">
        <v>100000</v>
      </c>
      <c r="F219" s="17" t="s">
        <v>534</v>
      </c>
      <c r="G219" s="18" t="s">
        <v>541</v>
      </c>
      <c r="H219" s="188">
        <v>80000</v>
      </c>
      <c r="I219" s="108">
        <f>I218-H219+E219</f>
        <v>81630</v>
      </c>
      <c r="J219" s="78" t="str">
        <f t="shared" si="18"/>
        <v>ok</v>
      </c>
    </row>
    <row r="220" spans="2:10" ht="18" customHeight="1">
      <c r="B220" s="346"/>
      <c r="C220" s="20"/>
      <c r="D220" s="21"/>
      <c r="E220" s="16"/>
      <c r="F220" s="17"/>
      <c r="G220" s="18" t="s">
        <v>594</v>
      </c>
      <c r="H220" s="188">
        <v>21000</v>
      </c>
      <c r="I220" s="138">
        <f aca="true" t="shared" si="20" ref="I220:I225">I219-H220</f>
        <v>60630</v>
      </c>
      <c r="J220" s="78" t="s">
        <v>76</v>
      </c>
    </row>
    <row r="221" spans="2:10" ht="18" customHeight="1">
      <c r="B221" s="346"/>
      <c r="C221" s="20"/>
      <c r="D221" s="21"/>
      <c r="E221" s="16"/>
      <c r="F221" s="17" t="s">
        <v>626</v>
      </c>
      <c r="G221" s="18" t="s">
        <v>627</v>
      </c>
      <c r="H221" s="188">
        <v>350000</v>
      </c>
      <c r="I221" s="138">
        <f t="shared" si="20"/>
        <v>-289370</v>
      </c>
      <c r="J221" s="78" t="s">
        <v>76</v>
      </c>
    </row>
    <row r="222" spans="2:10" ht="18" customHeight="1">
      <c r="B222" s="346"/>
      <c r="C222" s="20"/>
      <c r="D222" s="21"/>
      <c r="E222" s="16"/>
      <c r="F222" s="17" t="s">
        <v>637</v>
      </c>
      <c r="G222" s="18" t="s">
        <v>635</v>
      </c>
      <c r="H222" s="188">
        <v>138640</v>
      </c>
      <c r="I222" s="138">
        <f t="shared" si="20"/>
        <v>-428010</v>
      </c>
      <c r="J222" s="78" t="s">
        <v>76</v>
      </c>
    </row>
    <row r="223" spans="2:10" ht="18" customHeight="1">
      <c r="B223" s="346"/>
      <c r="C223" s="20"/>
      <c r="D223" s="21"/>
      <c r="E223" s="16"/>
      <c r="F223" s="17"/>
      <c r="G223" s="18" t="s">
        <v>636</v>
      </c>
      <c r="H223" s="188">
        <v>150000</v>
      </c>
      <c r="I223" s="138">
        <f t="shared" si="20"/>
        <v>-578010</v>
      </c>
      <c r="J223" s="78" t="s">
        <v>76</v>
      </c>
    </row>
    <row r="224" spans="2:10" ht="18" customHeight="1">
      <c r="B224" s="346"/>
      <c r="C224" s="20"/>
      <c r="D224" s="21"/>
      <c r="E224" s="16"/>
      <c r="F224" s="17"/>
      <c r="G224" s="18" t="s">
        <v>639</v>
      </c>
      <c r="H224" s="188">
        <v>80000</v>
      </c>
      <c r="I224" s="138">
        <f t="shared" si="20"/>
        <v>-658010</v>
      </c>
      <c r="J224" s="78" t="s">
        <v>76</v>
      </c>
    </row>
    <row r="225" spans="2:10" ht="18" customHeight="1">
      <c r="B225" s="346"/>
      <c r="C225" s="20"/>
      <c r="D225" s="21"/>
      <c r="E225" s="16"/>
      <c r="F225" s="17" t="s">
        <v>641</v>
      </c>
      <c r="G225" s="18" t="s">
        <v>642</v>
      </c>
      <c r="H225" s="188">
        <v>540000</v>
      </c>
      <c r="I225" s="138">
        <f t="shared" si="20"/>
        <v>-1198010</v>
      </c>
      <c r="J225" s="78" t="s">
        <v>76</v>
      </c>
    </row>
    <row r="226" spans="2:10" ht="18" customHeight="1">
      <c r="B226" s="346"/>
      <c r="C226" s="20"/>
      <c r="D226" s="21"/>
      <c r="E226" s="16"/>
      <c r="F226" s="17" t="s">
        <v>664</v>
      </c>
      <c r="G226" s="18" t="s">
        <v>663</v>
      </c>
      <c r="H226" s="188">
        <v>6000</v>
      </c>
      <c r="I226" s="138">
        <f>I225-H226</f>
        <v>-1204010</v>
      </c>
      <c r="J226" s="78" t="s">
        <v>76</v>
      </c>
    </row>
    <row r="227" spans="2:10" ht="18" customHeight="1">
      <c r="B227" s="346"/>
      <c r="C227" s="20"/>
      <c r="D227" s="21"/>
      <c r="E227" s="16"/>
      <c r="F227" s="17"/>
      <c r="G227" s="18" t="s">
        <v>673</v>
      </c>
      <c r="H227" s="188">
        <v>90000</v>
      </c>
      <c r="I227" s="138">
        <f>I226-H227</f>
        <v>-1294010</v>
      </c>
      <c r="J227" s="78" t="s">
        <v>76</v>
      </c>
    </row>
    <row r="228" spans="2:10" ht="18" customHeight="1">
      <c r="B228" s="346"/>
      <c r="C228" s="20" t="s">
        <v>680</v>
      </c>
      <c r="D228" s="21" t="s">
        <v>512</v>
      </c>
      <c r="E228" s="16">
        <v>300000</v>
      </c>
      <c r="F228" s="17"/>
      <c r="G228" s="18" t="s">
        <v>674</v>
      </c>
      <c r="H228" s="188">
        <v>5100</v>
      </c>
      <c r="I228" s="138">
        <f>I227-H228</f>
        <v>-1299110</v>
      </c>
      <c r="J228" s="78" t="s">
        <v>76</v>
      </c>
    </row>
    <row r="229" spans="2:10" ht="18" customHeight="1">
      <c r="B229" s="346"/>
      <c r="C229" s="20" t="s">
        <v>685</v>
      </c>
      <c r="D229" s="21" t="s">
        <v>512</v>
      </c>
      <c r="E229" s="16">
        <v>1040000</v>
      </c>
      <c r="F229" s="17"/>
      <c r="G229" s="18" t="s">
        <v>677</v>
      </c>
      <c r="H229" s="188">
        <v>5000</v>
      </c>
      <c r="I229" s="138">
        <f>I228-H229+E228+E229</f>
        <v>35890</v>
      </c>
      <c r="J229" s="78" t="s">
        <v>76</v>
      </c>
    </row>
    <row r="230" spans="2:10" ht="18" customHeight="1">
      <c r="B230" s="346"/>
      <c r="C230" s="20"/>
      <c r="D230" s="21"/>
      <c r="E230" s="16"/>
      <c r="F230" s="20" t="s">
        <v>691</v>
      </c>
      <c r="G230" s="18" t="s">
        <v>692</v>
      </c>
      <c r="H230" s="188">
        <v>690000</v>
      </c>
      <c r="I230" s="138">
        <f>I229-H230</f>
        <v>-654110</v>
      </c>
      <c r="J230" s="78" t="s">
        <v>76</v>
      </c>
    </row>
    <row r="231" spans="2:10" ht="18" customHeight="1">
      <c r="B231" s="346"/>
      <c r="C231" s="47"/>
      <c r="D231" s="24"/>
      <c r="E231" s="25"/>
      <c r="F231" s="17"/>
      <c r="G231" s="18" t="s">
        <v>695</v>
      </c>
      <c r="H231" s="188">
        <v>138400</v>
      </c>
      <c r="I231" s="138">
        <f>I230-H231</f>
        <v>-792510</v>
      </c>
      <c r="J231" s="78" t="s">
        <v>76</v>
      </c>
    </row>
    <row r="232" spans="2:10" ht="18" customHeight="1">
      <c r="B232" s="347"/>
      <c r="C232" s="247"/>
      <c r="D232" s="210"/>
      <c r="E232" s="210"/>
      <c r="F232" s="210"/>
      <c r="G232" s="32" t="s">
        <v>696</v>
      </c>
      <c r="H232" s="202">
        <v>143590</v>
      </c>
      <c r="I232" s="327">
        <f>I231-H232</f>
        <v>-936100</v>
      </c>
      <c r="J232" s="217" t="s">
        <v>76</v>
      </c>
    </row>
    <row r="233" spans="2:10" ht="18" customHeight="1">
      <c r="B233" s="245"/>
      <c r="C233" s="223"/>
      <c r="D233" s="223"/>
      <c r="E233" s="223"/>
      <c r="F233" s="223"/>
      <c r="G233" s="223"/>
      <c r="H233" s="223"/>
      <c r="I233" s="223"/>
      <c r="J233" s="223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46" t="s">
        <v>64</v>
      </c>
      <c r="C235" s="20"/>
      <c r="D235" s="21"/>
      <c r="E235" s="16"/>
      <c r="F235" s="17"/>
      <c r="G235" s="18"/>
      <c r="H235" s="188"/>
      <c r="I235" s="138"/>
      <c r="J235" s="78"/>
    </row>
    <row r="236" spans="2:10" ht="18" customHeight="1">
      <c r="B236" s="346"/>
      <c r="C236" s="20"/>
      <c r="D236" s="21"/>
      <c r="E236" s="16"/>
      <c r="F236" s="17"/>
      <c r="G236" s="18"/>
      <c r="H236" s="19"/>
      <c r="I236" s="108"/>
      <c r="J236" s="78"/>
    </row>
    <row r="237" spans="2:10" ht="18" customHeight="1">
      <c r="B237" s="346"/>
      <c r="C237" s="20"/>
      <c r="D237" s="21"/>
      <c r="E237" s="16"/>
      <c r="F237" s="17"/>
      <c r="G237" s="18"/>
      <c r="H237" s="189"/>
      <c r="I237" s="108"/>
      <c r="J237" s="78"/>
    </row>
    <row r="238" spans="2:10" ht="18" customHeight="1">
      <c r="B238" s="346"/>
      <c r="C238" s="20"/>
      <c r="D238" s="21"/>
      <c r="E238" s="16"/>
      <c r="F238" s="17"/>
      <c r="G238" s="18"/>
      <c r="H238" s="188"/>
      <c r="I238" s="108"/>
      <c r="J238" s="78"/>
    </row>
    <row r="239" spans="2:10" ht="18" customHeight="1">
      <c r="B239" s="346"/>
      <c r="C239" s="20"/>
      <c r="D239" s="21"/>
      <c r="E239" s="16"/>
      <c r="F239" s="17"/>
      <c r="G239" s="18"/>
      <c r="H239" s="188"/>
      <c r="I239" s="108"/>
      <c r="J239" s="78"/>
    </row>
    <row r="240" spans="2:10" ht="18" customHeight="1">
      <c r="B240" s="346"/>
      <c r="C240" s="20"/>
      <c r="D240" s="21"/>
      <c r="E240" s="16"/>
      <c r="F240" s="17"/>
      <c r="G240" s="40"/>
      <c r="H240" s="189"/>
      <c r="I240" s="108"/>
      <c r="J240" s="78"/>
    </row>
    <row r="241" spans="2:10" ht="18" customHeight="1">
      <c r="B241" s="346"/>
      <c r="C241" s="20"/>
      <c r="D241" s="21"/>
      <c r="E241" s="16"/>
      <c r="F241" s="17"/>
      <c r="G241" s="18"/>
      <c r="H241" s="188"/>
      <c r="I241" s="108"/>
      <c r="J241" s="78"/>
    </row>
    <row r="242" spans="2:10" ht="18" customHeight="1">
      <c r="B242" s="346"/>
      <c r="C242" s="20"/>
      <c r="D242" s="21"/>
      <c r="E242" s="185"/>
      <c r="F242" s="20"/>
      <c r="G242" s="18"/>
      <c r="H242" s="188"/>
      <c r="I242" s="108"/>
      <c r="J242" s="78"/>
    </row>
    <row r="243" spans="2:10" ht="18" customHeight="1">
      <c r="B243" s="346"/>
      <c r="C243" s="20"/>
      <c r="D243" s="21"/>
      <c r="E243" s="16"/>
      <c r="F243" s="17"/>
      <c r="G243" s="40"/>
      <c r="H243" s="189"/>
      <c r="I243" s="108"/>
      <c r="J243" s="78"/>
    </row>
    <row r="244" spans="2:10" ht="18" customHeight="1">
      <c r="B244" s="346"/>
      <c r="C244" s="20"/>
      <c r="D244" s="21"/>
      <c r="E244" s="185"/>
      <c r="F244" s="17"/>
      <c r="G244" s="24"/>
      <c r="H244" s="193"/>
      <c r="I244" s="108"/>
      <c r="J244" s="78"/>
    </row>
    <row r="245" spans="2:10" ht="18" customHeight="1">
      <c r="B245" s="346"/>
      <c r="C245" s="20"/>
      <c r="D245" s="21"/>
      <c r="E245" s="16"/>
      <c r="F245" s="17"/>
      <c r="G245" s="18"/>
      <c r="H245" s="188"/>
      <c r="I245" s="108"/>
      <c r="J245" s="78"/>
    </row>
    <row r="246" spans="2:10" ht="18" customHeight="1">
      <c r="B246" s="346"/>
      <c r="C246" s="20"/>
      <c r="D246" s="21"/>
      <c r="E246" s="16"/>
      <c r="F246" s="17"/>
      <c r="G246" s="18"/>
      <c r="H246" s="188"/>
      <c r="I246" s="108"/>
      <c r="J246" s="78"/>
    </row>
    <row r="247" spans="2:10" ht="18" customHeight="1">
      <c r="B247" s="346"/>
      <c r="C247" s="20"/>
      <c r="D247" s="21"/>
      <c r="E247" s="16"/>
      <c r="F247" s="17"/>
      <c r="G247" s="18"/>
      <c r="H247" s="188"/>
      <c r="I247" s="108"/>
      <c r="J247" s="78"/>
    </row>
    <row r="248" spans="2:10" ht="18" customHeight="1">
      <c r="B248" s="346"/>
      <c r="C248" s="20"/>
      <c r="D248" s="21"/>
      <c r="E248" s="16"/>
      <c r="F248" s="17"/>
      <c r="G248" s="18"/>
      <c r="H248" s="188"/>
      <c r="I248" s="108"/>
      <c r="J248" s="78"/>
    </row>
    <row r="249" spans="2:10" ht="18" customHeight="1">
      <c r="B249" s="346"/>
      <c r="C249" s="20"/>
      <c r="D249" s="21"/>
      <c r="E249" s="16"/>
      <c r="F249" s="17"/>
      <c r="G249" s="18"/>
      <c r="H249" s="188"/>
      <c r="I249" s="138"/>
      <c r="J249" s="78"/>
    </row>
    <row r="250" spans="2:10" ht="18" customHeight="1">
      <c r="B250" s="346"/>
      <c r="C250" s="20"/>
      <c r="D250" s="21"/>
      <c r="E250" s="16"/>
      <c r="F250" s="17"/>
      <c r="G250" s="18"/>
      <c r="H250" s="188"/>
      <c r="I250" s="138"/>
      <c r="J250" s="78"/>
    </row>
    <row r="251" spans="2:10" ht="18" customHeight="1">
      <c r="B251" s="346"/>
      <c r="C251" s="20"/>
      <c r="D251" s="21"/>
      <c r="E251" s="16"/>
      <c r="F251" s="17"/>
      <c r="G251" s="18"/>
      <c r="H251" s="188"/>
      <c r="I251" s="138"/>
      <c r="J251" s="78"/>
    </row>
    <row r="252" spans="2:10" ht="18" customHeight="1">
      <c r="B252" s="346"/>
      <c r="C252" s="20"/>
      <c r="D252" s="21"/>
      <c r="E252" s="16"/>
      <c r="F252" s="17"/>
      <c r="G252" s="18"/>
      <c r="H252" s="188"/>
      <c r="I252" s="138"/>
      <c r="J252" s="78"/>
    </row>
    <row r="253" spans="2:10" ht="18" customHeight="1">
      <c r="B253" s="346"/>
      <c r="C253" s="20"/>
      <c r="D253" s="21"/>
      <c r="E253" s="16"/>
      <c r="F253" s="17"/>
      <c r="G253" s="18"/>
      <c r="H253" s="188"/>
      <c r="I253" s="138"/>
      <c r="J253" s="78"/>
    </row>
    <row r="254" spans="2:10" ht="18" customHeight="1">
      <c r="B254" s="346"/>
      <c r="C254" s="20"/>
      <c r="D254" s="21"/>
      <c r="E254" s="16"/>
      <c r="F254" s="17"/>
      <c r="G254" s="18"/>
      <c r="H254" s="188"/>
      <c r="I254" s="138"/>
      <c r="J254" s="78"/>
    </row>
    <row r="255" spans="2:10" ht="18" customHeight="1">
      <c r="B255" s="346"/>
      <c r="C255" s="20"/>
      <c r="D255" s="21"/>
      <c r="E255" s="16"/>
      <c r="F255" s="17"/>
      <c r="G255" s="18"/>
      <c r="H255" s="188"/>
      <c r="I255" s="138"/>
      <c r="J255" s="78"/>
    </row>
    <row r="256" spans="2:10" ht="18" customHeight="1">
      <c r="B256" s="346"/>
      <c r="C256" s="20"/>
      <c r="D256" s="21"/>
      <c r="E256" s="16"/>
      <c r="F256" s="17"/>
      <c r="G256" s="18"/>
      <c r="H256" s="188"/>
      <c r="I256" s="138"/>
      <c r="J256" s="78"/>
    </row>
    <row r="257" spans="2:10" ht="18" customHeight="1">
      <c r="B257" s="346"/>
      <c r="C257" s="20"/>
      <c r="D257" s="21"/>
      <c r="E257" s="16"/>
      <c r="F257" s="17"/>
      <c r="G257" s="18"/>
      <c r="H257" s="188"/>
      <c r="I257" s="138"/>
      <c r="J257" s="78"/>
    </row>
    <row r="258" spans="2:10" ht="18" customHeight="1">
      <c r="B258" s="346"/>
      <c r="C258" s="20"/>
      <c r="D258" s="21"/>
      <c r="E258" s="16"/>
      <c r="F258" s="17"/>
      <c r="G258" s="18"/>
      <c r="H258" s="188"/>
      <c r="I258" s="138"/>
      <c r="J258" s="78"/>
    </row>
    <row r="259" spans="2:10" ht="18" customHeight="1">
      <c r="B259" s="346"/>
      <c r="C259" s="20"/>
      <c r="D259" s="21"/>
      <c r="E259" s="16"/>
      <c r="F259" s="20"/>
      <c r="G259" s="18"/>
      <c r="H259" s="188"/>
      <c r="I259" s="138"/>
      <c r="J259" s="78"/>
    </row>
    <row r="260" spans="2:10" ht="18" customHeight="1">
      <c r="B260" s="346"/>
      <c r="C260" s="47"/>
      <c r="D260" s="24"/>
      <c r="E260" s="25"/>
      <c r="F260" s="17"/>
      <c r="G260" s="18"/>
      <c r="H260" s="19"/>
      <c r="I260" s="108"/>
      <c r="J260" s="78"/>
    </row>
    <row r="261" spans="2:10" ht="18" customHeight="1">
      <c r="B261" s="347"/>
      <c r="C261" s="210"/>
      <c r="D261" s="210"/>
      <c r="E261" s="210"/>
      <c r="F261" s="210"/>
      <c r="G261" s="210"/>
      <c r="H261" s="210"/>
      <c r="I261" s="210"/>
      <c r="J261" s="210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46" t="s">
        <v>65</v>
      </c>
      <c r="C264" s="110"/>
      <c r="D264" s="114"/>
      <c r="E264" s="115"/>
      <c r="F264" s="17" t="s">
        <v>81</v>
      </c>
      <c r="G264" s="18" t="s">
        <v>94</v>
      </c>
      <c r="H264" s="19">
        <v>20</v>
      </c>
      <c r="I264" s="117">
        <v>707</v>
      </c>
      <c r="J264" s="97" t="s">
        <v>76</v>
      </c>
    </row>
    <row r="265" spans="2:10" ht="18" customHeight="1">
      <c r="B265" s="346"/>
      <c r="C265" s="113"/>
      <c r="D265" s="114"/>
      <c r="E265" s="115"/>
      <c r="F265" s="17" t="s">
        <v>158</v>
      </c>
      <c r="G265" s="18" t="s">
        <v>159</v>
      </c>
      <c r="H265" s="19" t="s">
        <v>189</v>
      </c>
      <c r="I265" s="117">
        <f>I264*170</f>
        <v>120190</v>
      </c>
      <c r="J265" s="97" t="str">
        <f aca="true" t="shared" si="21" ref="J265:J277">J264</f>
        <v>ok</v>
      </c>
    </row>
    <row r="266" spans="2:10" ht="18" customHeight="1">
      <c r="B266" s="346"/>
      <c r="C266" s="113"/>
      <c r="D266" s="114"/>
      <c r="E266" s="115"/>
      <c r="F266" s="20" t="s">
        <v>206</v>
      </c>
      <c r="G266" s="18" t="s">
        <v>210</v>
      </c>
      <c r="H266" s="188">
        <v>30000</v>
      </c>
      <c r="I266" s="117">
        <f>I265-H266</f>
        <v>90190</v>
      </c>
      <c r="J266" s="97" t="str">
        <f t="shared" si="21"/>
        <v>ok</v>
      </c>
    </row>
    <row r="267" spans="2:10" ht="18" customHeight="1">
      <c r="B267" s="346"/>
      <c r="C267" s="110"/>
      <c r="D267" s="111"/>
      <c r="E267" s="112"/>
      <c r="F267" s="17" t="s">
        <v>237</v>
      </c>
      <c r="G267" s="18" t="s">
        <v>238</v>
      </c>
      <c r="H267" s="188">
        <v>71500</v>
      </c>
      <c r="I267" s="117">
        <f>I266-H267</f>
        <v>18690</v>
      </c>
      <c r="J267" s="97" t="str">
        <f t="shared" si="21"/>
        <v>ok</v>
      </c>
    </row>
    <row r="268" spans="2:10" ht="18" customHeight="1">
      <c r="B268" s="346"/>
      <c r="C268" s="110" t="s">
        <v>318</v>
      </c>
      <c r="D268" s="100" t="s">
        <v>319</v>
      </c>
      <c r="E268" s="204">
        <v>71500</v>
      </c>
      <c r="F268" s="17" t="s">
        <v>253</v>
      </c>
      <c r="G268" s="18" t="s">
        <v>265</v>
      </c>
      <c r="H268" s="188">
        <v>5000</v>
      </c>
      <c r="I268" s="117">
        <f aca="true" t="shared" si="22" ref="I268:I273">I267-H268+E268</f>
        <v>85190</v>
      </c>
      <c r="J268" s="97" t="str">
        <f t="shared" si="21"/>
        <v>ok</v>
      </c>
    </row>
    <row r="269" spans="2:10" ht="18" customHeight="1">
      <c r="B269" s="346"/>
      <c r="C269" s="99"/>
      <c r="D269" s="100"/>
      <c r="E269" s="109"/>
      <c r="F269" s="17" t="s">
        <v>280</v>
      </c>
      <c r="G269" s="24" t="s">
        <v>285</v>
      </c>
      <c r="H269" s="189">
        <v>42500</v>
      </c>
      <c r="I269" s="117">
        <f t="shared" si="22"/>
        <v>42690</v>
      </c>
      <c r="J269" s="97" t="str">
        <f t="shared" si="21"/>
        <v>ok</v>
      </c>
    </row>
    <row r="270" spans="2:10" ht="18" customHeight="1">
      <c r="B270" s="346"/>
      <c r="C270" s="99"/>
      <c r="D270" s="100"/>
      <c r="E270" s="109"/>
      <c r="F270" s="20" t="s">
        <v>325</v>
      </c>
      <c r="G270" s="18" t="s">
        <v>336</v>
      </c>
      <c r="H270" s="188">
        <f>3500*5+20500+10000</f>
        <v>48000</v>
      </c>
      <c r="I270" s="117">
        <f t="shared" si="22"/>
        <v>-5310</v>
      </c>
      <c r="J270" s="97" t="str">
        <f t="shared" si="21"/>
        <v>ok</v>
      </c>
    </row>
    <row r="271" spans="2:10" ht="18" customHeight="1">
      <c r="B271" s="346"/>
      <c r="C271" s="99"/>
      <c r="D271" s="100"/>
      <c r="E271" s="109"/>
      <c r="F271" s="17" t="s">
        <v>341</v>
      </c>
      <c r="G271" s="18" t="s">
        <v>344</v>
      </c>
      <c r="H271" s="188">
        <v>22500</v>
      </c>
      <c r="I271" s="117">
        <f t="shared" si="22"/>
        <v>-27810</v>
      </c>
      <c r="J271" s="97" t="str">
        <f t="shared" si="21"/>
        <v>ok</v>
      </c>
    </row>
    <row r="272" spans="2:10" ht="18" customHeight="1">
      <c r="B272" s="346"/>
      <c r="C272" s="99" t="s">
        <v>386</v>
      </c>
      <c r="D272" s="100" t="s">
        <v>128</v>
      </c>
      <c r="E272" s="209">
        <v>300000</v>
      </c>
      <c r="F272" s="17" t="s">
        <v>380</v>
      </c>
      <c r="G272" s="24" t="s">
        <v>382</v>
      </c>
      <c r="H272" s="193">
        <v>28500</v>
      </c>
      <c r="I272" s="117">
        <f t="shared" si="22"/>
        <v>243690</v>
      </c>
      <c r="J272" s="97" t="str">
        <f t="shared" si="21"/>
        <v>ok</v>
      </c>
    </row>
    <row r="273" spans="2:10" ht="18" customHeight="1">
      <c r="B273" s="346"/>
      <c r="C273" s="99"/>
      <c r="D273" s="100"/>
      <c r="E273" s="101"/>
      <c r="F273" s="17" t="s">
        <v>419</v>
      </c>
      <c r="G273" s="18" t="s">
        <v>420</v>
      </c>
      <c r="H273" s="188">
        <v>27500</v>
      </c>
      <c r="I273" s="117">
        <f t="shared" si="22"/>
        <v>216190</v>
      </c>
      <c r="J273" s="97" t="str">
        <f t="shared" si="21"/>
        <v>ok</v>
      </c>
    </row>
    <row r="274" spans="2:10" ht="18" customHeight="1">
      <c r="B274" s="346"/>
      <c r="C274" s="113"/>
      <c r="D274" s="114"/>
      <c r="E274" s="115"/>
      <c r="F274" s="17" t="s">
        <v>428</v>
      </c>
      <c r="G274" s="18" t="s">
        <v>429</v>
      </c>
      <c r="H274" s="188">
        <v>5500</v>
      </c>
      <c r="I274" s="117">
        <f>I273-H274+E274</f>
        <v>210690</v>
      </c>
      <c r="J274" s="97" t="str">
        <f t="shared" si="21"/>
        <v>ok</v>
      </c>
    </row>
    <row r="275" spans="2:10" ht="18" customHeight="1">
      <c r="B275" s="346"/>
      <c r="C275" s="113"/>
      <c r="D275" s="114"/>
      <c r="E275" s="115"/>
      <c r="F275" s="17"/>
      <c r="G275" s="21" t="s">
        <v>430</v>
      </c>
      <c r="H275" s="188">
        <v>4300</v>
      </c>
      <c r="I275" s="117">
        <f>I274-H275+E275</f>
        <v>206390</v>
      </c>
      <c r="J275" s="97" t="str">
        <f t="shared" si="21"/>
        <v>ok</v>
      </c>
    </row>
    <row r="276" spans="2:10" ht="18" customHeight="1">
      <c r="B276" s="346"/>
      <c r="C276" s="20" t="s">
        <v>466</v>
      </c>
      <c r="D276" s="21" t="s">
        <v>492</v>
      </c>
      <c r="E276" s="186">
        <v>92000</v>
      </c>
      <c r="F276" s="17" t="s">
        <v>466</v>
      </c>
      <c r="G276" s="18" t="s">
        <v>476</v>
      </c>
      <c r="H276" s="188">
        <v>92000</v>
      </c>
      <c r="I276" s="117">
        <f>I275-H276+E276</f>
        <v>206390</v>
      </c>
      <c r="J276" s="97" t="str">
        <f t="shared" si="21"/>
        <v>ok</v>
      </c>
    </row>
    <row r="277" spans="2:10" ht="18" customHeight="1">
      <c r="B277" s="346"/>
      <c r="C277" s="110" t="s">
        <v>575</v>
      </c>
      <c r="D277" s="21" t="s">
        <v>463</v>
      </c>
      <c r="E277" s="186">
        <v>100000</v>
      </c>
      <c r="F277" s="17" t="s">
        <v>524</v>
      </c>
      <c r="G277" s="18" t="s">
        <v>531</v>
      </c>
      <c r="H277" s="185">
        <v>42200</v>
      </c>
      <c r="I277" s="117">
        <f>I276-H277+E277</f>
        <v>264190</v>
      </c>
      <c r="J277" s="97" t="str">
        <f t="shared" si="21"/>
        <v>ok</v>
      </c>
    </row>
    <row r="278" spans="2:10" ht="18" customHeight="1">
      <c r="B278" s="346"/>
      <c r="C278" s="99"/>
      <c r="D278" s="100"/>
      <c r="E278" s="101"/>
      <c r="F278" s="39"/>
      <c r="G278" s="18" t="s">
        <v>594</v>
      </c>
      <c r="H278" s="188">
        <v>21000</v>
      </c>
      <c r="I278" s="138">
        <f>I277-H278</f>
        <v>243190</v>
      </c>
      <c r="J278" s="78" t="s">
        <v>76</v>
      </c>
    </row>
    <row r="279" spans="2:10" ht="18" customHeight="1">
      <c r="B279" s="346"/>
      <c r="C279" s="113"/>
      <c r="D279" s="114"/>
      <c r="E279" s="115"/>
      <c r="F279" s="39"/>
      <c r="G279" s="40"/>
      <c r="H279" s="82"/>
      <c r="I279" s="117"/>
      <c r="J279" s="97"/>
    </row>
    <row r="280" spans="2:10" ht="18" customHeight="1">
      <c r="B280" s="346"/>
      <c r="C280" s="113"/>
      <c r="D280" s="114"/>
      <c r="E280" s="115"/>
      <c r="F280" s="39"/>
      <c r="G280" s="40"/>
      <c r="H280" s="82"/>
      <c r="I280" s="117"/>
      <c r="J280" s="97"/>
    </row>
    <row r="281" spans="2:10" ht="18" customHeight="1">
      <c r="B281" s="346"/>
      <c r="C281" s="113"/>
      <c r="D281" s="114"/>
      <c r="E281" s="115"/>
      <c r="F281" s="39"/>
      <c r="G281" s="40"/>
      <c r="H281" s="82"/>
      <c r="I281" s="117"/>
      <c r="J281" s="97"/>
    </row>
    <row r="282" spans="2:10" ht="18" customHeight="1">
      <c r="B282" s="346"/>
      <c r="C282" s="113"/>
      <c r="D282" s="114"/>
      <c r="E282" s="115"/>
      <c r="F282" s="39"/>
      <c r="G282" s="40"/>
      <c r="H282" s="82"/>
      <c r="I282" s="117"/>
      <c r="J282" s="97"/>
    </row>
    <row r="283" spans="2:10" ht="18" customHeight="1">
      <c r="B283" s="346"/>
      <c r="C283" s="110"/>
      <c r="D283" s="111"/>
      <c r="E283" s="112"/>
      <c r="F283" s="39"/>
      <c r="G283" s="40"/>
      <c r="H283" s="82"/>
      <c r="I283" s="117"/>
      <c r="J283" s="97"/>
    </row>
    <row r="284" spans="2:10" ht="18" customHeight="1">
      <c r="B284" s="346"/>
      <c r="C284" s="110"/>
      <c r="D284" s="100"/>
      <c r="E284" s="112"/>
      <c r="F284" s="39"/>
      <c r="G284" s="40"/>
      <c r="H284" s="104"/>
      <c r="I284" s="117"/>
      <c r="J284" s="97"/>
    </row>
    <row r="285" spans="2:10" ht="18" customHeight="1">
      <c r="B285" s="346"/>
      <c r="C285" s="99"/>
      <c r="D285" s="100"/>
      <c r="E285" s="109"/>
      <c r="F285" s="39"/>
      <c r="G285" s="40"/>
      <c r="H285" s="105"/>
      <c r="I285" s="117"/>
      <c r="J285" s="97"/>
    </row>
    <row r="286" spans="2:10" ht="18" customHeight="1">
      <c r="B286" s="346"/>
      <c r="C286" s="99"/>
      <c r="D286" s="103"/>
      <c r="E286" s="109"/>
      <c r="F286" s="39"/>
      <c r="G286" s="40"/>
      <c r="H286" s="82"/>
      <c r="I286" s="117"/>
      <c r="J286" s="97"/>
    </row>
    <row r="287" spans="2:10" ht="18" customHeight="1">
      <c r="B287" s="346"/>
      <c r="C287" s="99"/>
      <c r="D287" s="100"/>
      <c r="E287" s="109"/>
      <c r="F287" s="102"/>
      <c r="G287" s="40"/>
      <c r="H287" s="82"/>
      <c r="I287" s="117"/>
      <c r="J287" s="97"/>
    </row>
    <row r="288" spans="2:10" ht="18" customHeight="1">
      <c r="B288" s="346"/>
      <c r="C288" s="99"/>
      <c r="D288" s="100"/>
      <c r="E288" s="101"/>
      <c r="F288" s="39"/>
      <c r="G288" s="40"/>
      <c r="H288" s="82"/>
      <c r="I288" s="117"/>
      <c r="J288" s="97"/>
    </row>
    <row r="289" spans="2:10" ht="18" customHeight="1">
      <c r="B289" s="346"/>
      <c r="C289" s="99"/>
      <c r="D289" s="100"/>
      <c r="E289" s="101"/>
      <c r="F289" s="39"/>
      <c r="G289" s="40"/>
      <c r="H289" s="82"/>
      <c r="I289" s="117"/>
      <c r="J289" s="97"/>
    </row>
    <row r="290" spans="2:10" ht="18" customHeight="1">
      <c r="B290" s="347"/>
      <c r="C290" s="210"/>
      <c r="D290" s="210"/>
      <c r="E290" s="210"/>
      <c r="F290" s="210"/>
      <c r="G290" s="210"/>
      <c r="H290" s="210"/>
      <c r="I290" s="210"/>
      <c r="J290" s="210"/>
    </row>
    <row r="291" ht="18" customHeight="1"/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46" t="s">
        <v>652</v>
      </c>
      <c r="C293" s="110"/>
      <c r="D293" s="114"/>
      <c r="E293" s="115"/>
      <c r="F293" s="17" t="s">
        <v>650</v>
      </c>
      <c r="G293" s="18" t="s">
        <v>653</v>
      </c>
      <c r="H293" s="193">
        <v>15000</v>
      </c>
      <c r="I293" s="117">
        <f>-H293</f>
        <v>-15000</v>
      </c>
      <c r="J293" s="97"/>
    </row>
    <row r="294" spans="2:10" ht="18" customHeight="1">
      <c r="B294" s="346"/>
      <c r="C294" s="20" t="s">
        <v>684</v>
      </c>
      <c r="D294" s="21" t="s">
        <v>512</v>
      </c>
      <c r="E294" s="16">
        <v>100000</v>
      </c>
      <c r="F294" s="17" t="s">
        <v>660</v>
      </c>
      <c r="G294" s="21" t="s">
        <v>662</v>
      </c>
      <c r="H294" s="185">
        <v>13000</v>
      </c>
      <c r="I294" s="117">
        <f>I293-H294+E294</f>
        <v>72000</v>
      </c>
      <c r="J294" s="97"/>
    </row>
    <row r="295" spans="2:10" ht="18" customHeight="1">
      <c r="B295" s="346"/>
      <c r="C295" s="113"/>
      <c r="D295" s="114"/>
      <c r="E295" s="115"/>
      <c r="F295" s="17" t="s">
        <v>706</v>
      </c>
      <c r="G295" s="18" t="s">
        <v>709</v>
      </c>
      <c r="H295" s="188">
        <v>35000</v>
      </c>
      <c r="I295" s="117">
        <f>I294-H295+E295</f>
        <v>37000</v>
      </c>
      <c r="J295" s="230"/>
    </row>
    <row r="296" spans="2:10" ht="18" customHeight="1">
      <c r="B296" s="346"/>
      <c r="C296" s="110"/>
      <c r="D296" s="111"/>
      <c r="E296" s="112"/>
      <c r="F296" s="17"/>
      <c r="G296" s="21"/>
      <c r="H296" s="186"/>
      <c r="I296" s="117"/>
      <c r="J296" s="230"/>
    </row>
    <row r="297" spans="2:10" ht="18" customHeight="1">
      <c r="B297" s="346"/>
      <c r="C297" s="110"/>
      <c r="D297" s="100"/>
      <c r="E297" s="204"/>
      <c r="F297" s="17"/>
      <c r="G297" s="18"/>
      <c r="H297" s="188"/>
      <c r="I297" s="117"/>
      <c r="J297" s="230"/>
    </row>
    <row r="298" spans="2:10" ht="18" customHeight="1">
      <c r="B298" s="346"/>
      <c r="C298" s="99"/>
      <c r="D298" s="100"/>
      <c r="E298" s="109"/>
      <c r="F298" s="17"/>
      <c r="G298" s="18"/>
      <c r="H298" s="185"/>
      <c r="I298" s="117"/>
      <c r="J298" s="230"/>
    </row>
    <row r="299" spans="2:10" ht="18" customHeight="1">
      <c r="B299" s="346"/>
      <c r="C299" s="99"/>
      <c r="D299" s="100"/>
      <c r="E299" s="109"/>
      <c r="F299" s="17"/>
      <c r="G299" s="18"/>
      <c r="H299" s="185"/>
      <c r="I299" s="117"/>
      <c r="J299" s="230"/>
    </row>
    <row r="300" spans="2:10" ht="18" customHeight="1">
      <c r="B300" s="346"/>
      <c r="C300" s="99"/>
      <c r="D300" s="100"/>
      <c r="E300" s="109"/>
      <c r="F300" s="17"/>
      <c r="G300" s="18"/>
      <c r="H300" s="185"/>
      <c r="I300" s="117"/>
      <c r="J300" s="230"/>
    </row>
    <row r="301" spans="2:10" ht="18" customHeight="1">
      <c r="B301" s="346"/>
      <c r="C301" s="99"/>
      <c r="D301" s="100"/>
      <c r="E301" s="209"/>
      <c r="F301" s="17"/>
      <c r="G301" s="18"/>
      <c r="H301" s="188"/>
      <c r="I301" s="138"/>
      <c r="J301" s="78"/>
    </row>
    <row r="302" spans="2:10" ht="18" customHeight="1">
      <c r="B302" s="346"/>
      <c r="C302" s="99"/>
      <c r="D302" s="100"/>
      <c r="E302" s="101"/>
      <c r="F302" s="39"/>
      <c r="G302" s="103"/>
      <c r="H302" s="116"/>
      <c r="I302" s="117"/>
      <c r="J302" s="97"/>
    </row>
    <row r="303" spans="2:10" ht="18" customHeight="1">
      <c r="B303" s="346"/>
      <c r="C303" s="113"/>
      <c r="D303" s="114"/>
      <c r="E303" s="115"/>
      <c r="F303" s="39"/>
      <c r="G303" s="40"/>
      <c r="H303" s="82"/>
      <c r="I303" s="117"/>
      <c r="J303" s="97"/>
    </row>
    <row r="304" spans="2:10" ht="18" customHeight="1">
      <c r="B304" s="346"/>
      <c r="C304" s="113"/>
      <c r="D304" s="114"/>
      <c r="E304" s="115"/>
      <c r="F304" s="39"/>
      <c r="G304" s="40"/>
      <c r="H304" s="82"/>
      <c r="I304" s="117"/>
      <c r="J304" s="97"/>
    </row>
    <row r="305" spans="2:10" ht="18" customHeight="1">
      <c r="B305" s="346"/>
      <c r="C305" s="110"/>
      <c r="D305" s="111"/>
      <c r="E305" s="112"/>
      <c r="F305" s="39"/>
      <c r="G305" s="40"/>
      <c r="H305" s="82"/>
      <c r="I305" s="117"/>
      <c r="J305" s="97"/>
    </row>
    <row r="306" spans="2:10" ht="18" customHeight="1">
      <c r="B306" s="346"/>
      <c r="C306" s="110"/>
      <c r="D306" s="100"/>
      <c r="E306" s="112"/>
      <c r="F306" s="39"/>
      <c r="G306" s="40"/>
      <c r="H306" s="104"/>
      <c r="I306" s="117"/>
      <c r="J306" s="97"/>
    </row>
    <row r="307" spans="2:10" ht="18" customHeight="1">
      <c r="B307" s="346"/>
      <c r="C307" s="110"/>
      <c r="D307" s="100"/>
      <c r="E307" s="272"/>
      <c r="F307" s="39"/>
      <c r="G307" s="269"/>
      <c r="H307" s="273"/>
      <c r="I307" s="117"/>
      <c r="J307" s="97"/>
    </row>
    <row r="308" spans="2:10" ht="18" customHeight="1">
      <c r="B308" s="346"/>
      <c r="C308" s="110"/>
      <c r="D308" s="100"/>
      <c r="E308" s="272"/>
      <c r="F308" s="39"/>
      <c r="G308" s="269"/>
      <c r="H308" s="273"/>
      <c r="I308" s="117"/>
      <c r="J308" s="97"/>
    </row>
    <row r="309" spans="2:10" ht="18" customHeight="1">
      <c r="B309" s="346"/>
      <c r="C309" s="99"/>
      <c r="D309" s="100"/>
      <c r="E309" s="101"/>
      <c r="F309" s="39"/>
      <c r="G309" s="103"/>
      <c r="H309" s="116"/>
      <c r="I309" s="117"/>
      <c r="J309" s="97"/>
    </row>
    <row r="310" spans="2:10" ht="18" customHeight="1">
      <c r="B310" s="346"/>
      <c r="C310" s="113"/>
      <c r="D310" s="114"/>
      <c r="E310" s="115"/>
      <c r="F310" s="39"/>
      <c r="G310" s="40"/>
      <c r="H310" s="82"/>
      <c r="I310" s="117"/>
      <c r="J310" s="97"/>
    </row>
    <row r="311" spans="2:10" ht="18" customHeight="1">
      <c r="B311" s="346"/>
      <c r="C311" s="113"/>
      <c r="D311" s="114"/>
      <c r="E311" s="115"/>
      <c r="F311" s="39"/>
      <c r="G311" s="40"/>
      <c r="H311" s="82"/>
      <c r="I311" s="117"/>
      <c r="J311" s="97"/>
    </row>
    <row r="312" spans="2:10" ht="18" customHeight="1">
      <c r="B312" s="346"/>
      <c r="C312" s="110"/>
      <c r="D312" s="111"/>
      <c r="E312" s="112"/>
      <c r="F312" s="39"/>
      <c r="G312" s="40"/>
      <c r="H312" s="82"/>
      <c r="I312" s="117"/>
      <c r="J312" s="97"/>
    </row>
    <row r="313" spans="2:10" ht="18" customHeight="1">
      <c r="B313" s="346"/>
      <c r="C313" s="110"/>
      <c r="D313" s="100"/>
      <c r="E313" s="112"/>
      <c r="F313" s="39"/>
      <c r="G313" s="40"/>
      <c r="H313" s="104"/>
      <c r="I313" s="117"/>
      <c r="J313" s="97"/>
    </row>
    <row r="314" spans="2:10" ht="18" customHeight="1">
      <c r="B314" s="346"/>
      <c r="C314" s="99"/>
      <c r="D314" s="100"/>
      <c r="E314" s="109"/>
      <c r="F314" s="39"/>
      <c r="G314" s="40"/>
      <c r="H314" s="105"/>
      <c r="I314" s="117"/>
      <c r="J314" s="97"/>
    </row>
    <row r="315" spans="2:10" ht="18" customHeight="1">
      <c r="B315" s="346"/>
      <c r="C315" s="99"/>
      <c r="D315" s="103"/>
      <c r="E315" s="109"/>
      <c r="F315" s="39"/>
      <c r="G315" s="40"/>
      <c r="H315" s="82"/>
      <c r="I315" s="117"/>
      <c r="J315" s="97"/>
    </row>
    <row r="316" spans="2:10" ht="18" customHeight="1">
      <c r="B316" s="346"/>
      <c r="C316" s="99"/>
      <c r="D316" s="100"/>
      <c r="E316" s="109"/>
      <c r="F316" s="102"/>
      <c r="G316" s="40"/>
      <c r="H316" s="82"/>
      <c r="I316" s="117"/>
      <c r="J316" s="97"/>
    </row>
    <row r="317" spans="2:10" ht="18" customHeight="1">
      <c r="B317" s="346"/>
      <c r="C317" s="99"/>
      <c r="D317" s="100"/>
      <c r="E317" s="101"/>
      <c r="F317" s="39"/>
      <c r="G317" s="40"/>
      <c r="H317" s="82"/>
      <c r="I317" s="117"/>
      <c r="J317" s="97"/>
    </row>
    <row r="318" spans="2:10" ht="18" customHeight="1">
      <c r="B318" s="346"/>
      <c r="C318" s="99"/>
      <c r="D318" s="100"/>
      <c r="E318" s="101"/>
      <c r="F318" s="39"/>
      <c r="G318" s="40"/>
      <c r="H318" s="82"/>
      <c r="I318" s="117"/>
      <c r="J318" s="97"/>
    </row>
    <row r="319" spans="2:10" ht="18" customHeight="1">
      <c r="B319" s="347"/>
      <c r="C319" s="210"/>
      <c r="D319" s="210"/>
      <c r="E319" s="210"/>
      <c r="F319" s="210"/>
      <c r="G319" s="210"/>
      <c r="H319" s="210"/>
      <c r="I319" s="210"/>
      <c r="J319" s="210"/>
    </row>
    <row r="320" ht="18" customHeight="1"/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35" t="s">
        <v>8</v>
      </c>
      <c r="J321" s="77" t="s">
        <v>9</v>
      </c>
    </row>
    <row r="322" spans="2:10" ht="18" customHeight="1">
      <c r="B322" s="346" t="s">
        <v>658</v>
      </c>
      <c r="C322" s="110"/>
      <c r="D322" s="114"/>
      <c r="E322" s="115"/>
      <c r="F322" s="17" t="s">
        <v>650</v>
      </c>
      <c r="G322" s="18" t="s">
        <v>655</v>
      </c>
      <c r="H322" s="193">
        <v>18000</v>
      </c>
      <c r="I322" s="117">
        <f>-H322</f>
        <v>-18000</v>
      </c>
      <c r="J322" s="97"/>
    </row>
    <row r="323" spans="2:10" ht="18" customHeight="1">
      <c r="B323" s="346"/>
      <c r="C323" s="113"/>
      <c r="D323" s="114"/>
      <c r="E323" s="115"/>
      <c r="F323" s="17" t="s">
        <v>660</v>
      </c>
      <c r="G323" s="21" t="s">
        <v>659</v>
      </c>
      <c r="H323" s="185">
        <v>13000</v>
      </c>
      <c r="I323" s="117">
        <f>I322-H323</f>
        <v>-31000</v>
      </c>
      <c r="J323" s="97"/>
    </row>
    <row r="324" spans="2:10" ht="18" customHeight="1">
      <c r="B324" s="346"/>
      <c r="C324" s="113"/>
      <c r="D324" s="114"/>
      <c r="E324" s="115"/>
      <c r="F324" s="17" t="s">
        <v>706</v>
      </c>
      <c r="G324" s="18" t="s">
        <v>707</v>
      </c>
      <c r="H324" s="188">
        <v>35000</v>
      </c>
      <c r="I324" s="117">
        <f>I323-H324</f>
        <v>-66000</v>
      </c>
      <c r="J324" s="230"/>
    </row>
    <row r="325" spans="2:10" ht="18" customHeight="1">
      <c r="B325" s="346"/>
      <c r="C325" s="110"/>
      <c r="D325" s="111"/>
      <c r="E325" s="112"/>
      <c r="F325" s="17"/>
      <c r="G325" s="21"/>
      <c r="H325" s="186"/>
      <c r="I325" s="117"/>
      <c r="J325" s="230"/>
    </row>
    <row r="326" spans="2:10" ht="18" customHeight="1">
      <c r="B326" s="346"/>
      <c r="C326" s="110"/>
      <c r="D326" s="100"/>
      <c r="E326" s="204"/>
      <c r="F326" s="17"/>
      <c r="G326" s="18"/>
      <c r="H326" s="188"/>
      <c r="I326" s="117"/>
      <c r="J326" s="230"/>
    </row>
    <row r="327" spans="2:10" ht="18" customHeight="1">
      <c r="B327" s="346"/>
      <c r="C327" s="99"/>
      <c r="D327" s="100"/>
      <c r="E327" s="109"/>
      <c r="F327" s="17"/>
      <c r="G327" s="18"/>
      <c r="H327" s="185"/>
      <c r="I327" s="117"/>
      <c r="J327" s="230"/>
    </row>
    <row r="328" spans="2:10" ht="18" customHeight="1">
      <c r="B328" s="346"/>
      <c r="C328" s="99"/>
      <c r="D328" s="100"/>
      <c r="E328" s="109"/>
      <c r="F328" s="17"/>
      <c r="G328" s="18"/>
      <c r="H328" s="185"/>
      <c r="I328" s="117"/>
      <c r="J328" s="230"/>
    </row>
    <row r="329" spans="2:10" ht="18" customHeight="1">
      <c r="B329" s="346"/>
      <c r="C329" s="99"/>
      <c r="D329" s="100"/>
      <c r="E329" s="109"/>
      <c r="F329" s="17"/>
      <c r="G329" s="18"/>
      <c r="H329" s="185"/>
      <c r="I329" s="117"/>
      <c r="J329" s="230"/>
    </row>
    <row r="330" spans="2:10" ht="18" customHeight="1">
      <c r="B330" s="346"/>
      <c r="C330" s="99"/>
      <c r="D330" s="100"/>
      <c r="E330" s="209"/>
      <c r="F330" s="17"/>
      <c r="G330" s="18"/>
      <c r="H330" s="188"/>
      <c r="I330" s="138"/>
      <c r="J330" s="78"/>
    </row>
    <row r="331" spans="2:10" ht="18" customHeight="1">
      <c r="B331" s="346"/>
      <c r="C331" s="99"/>
      <c r="D331" s="100"/>
      <c r="E331" s="101"/>
      <c r="F331" s="39"/>
      <c r="G331" s="103"/>
      <c r="H331" s="116"/>
      <c r="I331" s="117"/>
      <c r="J331" s="97"/>
    </row>
    <row r="332" spans="2:10" ht="18" customHeight="1">
      <c r="B332" s="346"/>
      <c r="C332" s="113"/>
      <c r="D332" s="114"/>
      <c r="E332" s="115"/>
      <c r="F332" s="39"/>
      <c r="G332" s="40"/>
      <c r="H332" s="82"/>
      <c r="I332" s="117"/>
      <c r="J332" s="97"/>
    </row>
    <row r="333" spans="2:10" ht="18" customHeight="1">
      <c r="B333" s="346"/>
      <c r="C333" s="113"/>
      <c r="D333" s="114"/>
      <c r="E333" s="115"/>
      <c r="F333" s="39"/>
      <c r="G333" s="40"/>
      <c r="H333" s="82"/>
      <c r="I333" s="117"/>
      <c r="J333" s="97"/>
    </row>
    <row r="334" spans="2:10" ht="18" customHeight="1">
      <c r="B334" s="346"/>
      <c r="C334" s="110"/>
      <c r="D334" s="111"/>
      <c r="E334" s="112"/>
      <c r="F334" s="39"/>
      <c r="G334" s="40"/>
      <c r="H334" s="82"/>
      <c r="I334" s="117"/>
      <c r="J334" s="97"/>
    </row>
    <row r="335" spans="2:10" ht="18" customHeight="1">
      <c r="B335" s="346"/>
      <c r="C335" s="110"/>
      <c r="D335" s="100"/>
      <c r="E335" s="112"/>
      <c r="F335" s="39"/>
      <c r="G335" s="40"/>
      <c r="H335" s="104"/>
      <c r="I335" s="117"/>
      <c r="J335" s="97"/>
    </row>
    <row r="336" spans="2:10" ht="18" customHeight="1">
      <c r="B336" s="346"/>
      <c r="C336" s="110"/>
      <c r="D336" s="100"/>
      <c r="E336" s="272"/>
      <c r="F336" s="39"/>
      <c r="G336" s="269"/>
      <c r="H336" s="273"/>
      <c r="I336" s="117"/>
      <c r="J336" s="97"/>
    </row>
    <row r="337" spans="2:10" ht="18" customHeight="1">
      <c r="B337" s="346"/>
      <c r="C337" s="110"/>
      <c r="D337" s="100"/>
      <c r="E337" s="272"/>
      <c r="F337" s="39"/>
      <c r="G337" s="269"/>
      <c r="H337" s="273"/>
      <c r="I337" s="117"/>
      <c r="J337" s="97"/>
    </row>
    <row r="338" spans="2:10" ht="18" customHeight="1">
      <c r="B338" s="346"/>
      <c r="C338" s="99"/>
      <c r="D338" s="100"/>
      <c r="E338" s="101"/>
      <c r="F338" s="39"/>
      <c r="G338" s="103"/>
      <c r="H338" s="116"/>
      <c r="I338" s="117"/>
      <c r="J338" s="97"/>
    </row>
    <row r="339" spans="2:10" ht="18" customHeight="1">
      <c r="B339" s="346"/>
      <c r="C339" s="113"/>
      <c r="D339" s="114"/>
      <c r="E339" s="115"/>
      <c r="F339" s="39"/>
      <c r="G339" s="40"/>
      <c r="H339" s="82"/>
      <c r="I339" s="117"/>
      <c r="J339" s="97"/>
    </row>
    <row r="340" spans="2:10" ht="18" customHeight="1">
      <c r="B340" s="346"/>
      <c r="C340" s="113"/>
      <c r="D340" s="114"/>
      <c r="E340" s="115"/>
      <c r="F340" s="39"/>
      <c r="G340" s="40"/>
      <c r="H340" s="82"/>
      <c r="I340" s="117"/>
      <c r="J340" s="97"/>
    </row>
    <row r="341" spans="2:10" ht="18" customHeight="1">
      <c r="B341" s="346"/>
      <c r="C341" s="110"/>
      <c r="D341" s="111"/>
      <c r="E341" s="112"/>
      <c r="F341" s="39"/>
      <c r="G341" s="40"/>
      <c r="H341" s="82"/>
      <c r="I341" s="117"/>
      <c r="J341" s="97"/>
    </row>
    <row r="342" spans="2:10" ht="18" customHeight="1">
      <c r="B342" s="346"/>
      <c r="C342" s="110"/>
      <c r="D342" s="100"/>
      <c r="E342" s="112"/>
      <c r="F342" s="39"/>
      <c r="G342" s="40"/>
      <c r="H342" s="104"/>
      <c r="I342" s="117"/>
      <c r="J342" s="97"/>
    </row>
    <row r="343" spans="2:10" ht="18" customHeight="1">
      <c r="B343" s="346"/>
      <c r="C343" s="99"/>
      <c r="D343" s="100"/>
      <c r="E343" s="109"/>
      <c r="F343" s="39"/>
      <c r="G343" s="40"/>
      <c r="H343" s="105"/>
      <c r="I343" s="117"/>
      <c r="J343" s="97"/>
    </row>
    <row r="344" spans="2:10" ht="18" customHeight="1">
      <c r="B344" s="346"/>
      <c r="C344" s="99"/>
      <c r="D344" s="103"/>
      <c r="E344" s="109"/>
      <c r="F344" s="39"/>
      <c r="G344" s="40"/>
      <c r="H344" s="82"/>
      <c r="I344" s="117"/>
      <c r="J344" s="97"/>
    </row>
    <row r="345" spans="2:10" ht="18" customHeight="1">
      <c r="B345" s="346"/>
      <c r="C345" s="99"/>
      <c r="D345" s="100"/>
      <c r="E345" s="109"/>
      <c r="F345" s="102"/>
      <c r="G345" s="40"/>
      <c r="H345" s="82"/>
      <c r="I345" s="117"/>
      <c r="J345" s="97"/>
    </row>
    <row r="346" spans="2:10" ht="18" customHeight="1">
      <c r="B346" s="346"/>
      <c r="C346" s="99"/>
      <c r="D346" s="100"/>
      <c r="E346" s="101"/>
      <c r="F346" s="39"/>
      <c r="G346" s="40"/>
      <c r="H346" s="82"/>
      <c r="I346" s="117"/>
      <c r="J346" s="97"/>
    </row>
    <row r="347" spans="2:10" ht="18" customHeight="1">
      <c r="B347" s="346"/>
      <c r="C347" s="99"/>
      <c r="D347" s="100"/>
      <c r="E347" s="101"/>
      <c r="F347" s="39"/>
      <c r="G347" s="40"/>
      <c r="H347" s="82"/>
      <c r="I347" s="117"/>
      <c r="J347" s="97"/>
    </row>
    <row r="348" spans="2:10" ht="18" customHeight="1">
      <c r="B348" s="347"/>
      <c r="C348" s="210"/>
      <c r="D348" s="210"/>
      <c r="E348" s="210"/>
      <c r="F348" s="210"/>
      <c r="G348" s="210"/>
      <c r="H348" s="210"/>
      <c r="I348" s="210"/>
      <c r="J348" s="210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</sheetData>
  <sheetProtection/>
  <mergeCells count="12">
    <mergeCell ref="B293:B319"/>
    <mergeCell ref="B322:B348"/>
    <mergeCell ref="B90:B116"/>
    <mergeCell ref="B148:B169"/>
    <mergeCell ref="B32:B58"/>
    <mergeCell ref="B3:B29"/>
    <mergeCell ref="B61:B87"/>
    <mergeCell ref="B206:B232"/>
    <mergeCell ref="B264:B290"/>
    <mergeCell ref="B119:B145"/>
    <mergeCell ref="B177:B203"/>
    <mergeCell ref="B235:B261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{cfc29966-e487-4511-a9d8-5ed1c77f2414}</x14:id>
        </ext>
      </extLst>
    </cfRule>
  </conditionalFormatting>
  <conditionalFormatting sqref="G197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{db940700-4289-4620-a262-db9d9aba872a}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{aabfb3f1-9341-4734-9c60-e786d7e61199}</x14:id>
        </ext>
      </extLst>
    </cfRule>
  </conditionalFormatting>
  <conditionalFormatting sqref="G6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{ca0d777e-69c8-41b6-88ab-07a21e31b3f9}</x14:id>
        </ext>
      </extLst>
    </cfRule>
  </conditionalFormatting>
  <conditionalFormatting sqref="G180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{5ded1a5e-d03b-4915-9d38-4875c4e6b187}</x14:id>
        </ext>
      </extLst>
    </cfRule>
  </conditionalFormatting>
  <conditionalFormatting sqref="G184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{af7720ba-ce83-4515-90c7-a96609ac5352}</x14:id>
        </ext>
      </extLst>
    </cfRule>
  </conditionalFormatting>
  <conditionalFormatting sqref="G9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{5ecf40c3-e2f4-4935-8174-2d3469847eb2}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66 I34 I121 I26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c29966-e487-4511-a9d8-5ed1c77f24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db940700-4289-4620-a262-db9d9aba87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G197</xm:sqref>
        </x14:conditionalFormatting>
        <x14:conditionalFormatting xmlns:xm="http://schemas.microsoft.com/office/excel/2006/main">
          <x14:cfRule type="dataBar" id="{aabfb3f1-9341-4734-9c60-e786d7e611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ca0d777e-69c8-41b6-88ab-07a21e31b3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G65</xm:sqref>
        </x14:conditionalFormatting>
        <x14:conditionalFormatting xmlns:xm="http://schemas.microsoft.com/office/excel/2006/main">
          <x14:cfRule type="dataBar" id="{5ded1a5e-d03b-4915-9d38-4875c4e6b1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G180</xm:sqref>
        </x14:conditionalFormatting>
        <x14:conditionalFormatting xmlns:xm="http://schemas.microsoft.com/office/excel/2006/main">
          <x14:cfRule type="dataBar" id="{af7720ba-ce83-4515-90c7-a96609ac53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G184</xm:sqref>
        </x14:conditionalFormatting>
        <x14:conditionalFormatting xmlns:xm="http://schemas.microsoft.com/office/excel/2006/main">
          <x14:cfRule type="dataBar" id="{5ecf40c3-e2f4-4935-8174-2d3469847e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E28" sqref="E28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52" t="s">
        <v>66</v>
      </c>
      <c r="C3" s="47"/>
      <c r="D3" s="24"/>
      <c r="E3" s="25"/>
      <c r="F3" s="17" t="s">
        <v>81</v>
      </c>
      <c r="G3" s="18" t="s">
        <v>87</v>
      </c>
      <c r="H3" s="19">
        <v>10</v>
      </c>
      <c r="I3" s="63">
        <v>-109</v>
      </c>
      <c r="J3" s="79" t="s">
        <v>10</v>
      </c>
    </row>
    <row r="4" spans="2:10" ht="18" customHeight="1">
      <c r="B4" s="346"/>
      <c r="C4" s="47"/>
      <c r="D4" s="24"/>
      <c r="E4" s="25"/>
      <c r="F4" s="17"/>
      <c r="G4" s="18" t="s">
        <v>94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46"/>
      <c r="C5" s="47"/>
      <c r="D5" s="24"/>
      <c r="E5" s="25"/>
      <c r="F5" s="17" t="s">
        <v>106</v>
      </c>
      <c r="G5" s="18" t="s">
        <v>112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46"/>
      <c r="C6" s="47"/>
      <c r="D6" s="24"/>
      <c r="E6" s="25"/>
      <c r="F6" s="17" t="s">
        <v>158</v>
      </c>
      <c r="G6" s="18" t="s">
        <v>159</v>
      </c>
      <c r="H6" s="19" t="s">
        <v>189</v>
      </c>
      <c r="I6" s="63">
        <f>-169*170</f>
        <v>-28730</v>
      </c>
      <c r="J6" s="79" t="s">
        <v>10</v>
      </c>
    </row>
    <row r="7" spans="2:10" ht="18" customHeight="1">
      <c r="B7" s="346"/>
      <c r="C7" s="47"/>
      <c r="D7" s="24"/>
      <c r="E7" s="25"/>
      <c r="F7" s="17" t="s">
        <v>162</v>
      </c>
      <c r="G7" s="18" t="s">
        <v>170</v>
      </c>
      <c r="H7" s="189">
        <v>16000</v>
      </c>
      <c r="I7" s="63">
        <f>I6-H7</f>
        <v>-44730</v>
      </c>
      <c r="J7" s="79" t="s">
        <v>10</v>
      </c>
    </row>
    <row r="8" spans="2:10" ht="18" customHeight="1">
      <c r="B8" s="346"/>
      <c r="C8" s="47"/>
      <c r="D8" s="24"/>
      <c r="E8" s="25"/>
      <c r="F8" s="17" t="s">
        <v>206</v>
      </c>
      <c r="G8" s="18" t="s">
        <v>220</v>
      </c>
      <c r="H8" s="188">
        <v>44300</v>
      </c>
      <c r="I8" s="63">
        <f>I7-H8</f>
        <v>-89030</v>
      </c>
      <c r="J8" s="79" t="s">
        <v>10</v>
      </c>
    </row>
    <row r="9" spans="2:10" ht="18" customHeight="1">
      <c r="B9" s="346"/>
      <c r="C9" s="20"/>
      <c r="D9" s="21"/>
      <c r="E9" s="54"/>
      <c r="F9" s="175"/>
      <c r="G9" s="40" t="s">
        <v>230</v>
      </c>
      <c r="H9" s="189">
        <v>10000</v>
      </c>
      <c r="I9" s="63">
        <f>I8-H9</f>
        <v>-99030</v>
      </c>
      <c r="J9" s="79" t="s">
        <v>10</v>
      </c>
    </row>
    <row r="10" spans="2:10" ht="18" customHeight="1">
      <c r="B10" s="346"/>
      <c r="C10" s="20"/>
      <c r="D10" s="21"/>
      <c r="E10" s="54"/>
      <c r="F10" s="17" t="s">
        <v>237</v>
      </c>
      <c r="G10" s="18" t="s">
        <v>238</v>
      </c>
      <c r="H10" s="188">
        <v>71500</v>
      </c>
      <c r="I10" s="63">
        <f>I9-H10</f>
        <v>-170530</v>
      </c>
      <c r="J10" s="79" t="s">
        <v>10</v>
      </c>
    </row>
    <row r="11" spans="2:10" ht="18" customHeight="1">
      <c r="B11" s="346"/>
      <c r="C11" s="20" t="s">
        <v>321</v>
      </c>
      <c r="D11" s="21" t="s">
        <v>128</v>
      </c>
      <c r="E11" s="186">
        <v>235230</v>
      </c>
      <c r="F11" s="17" t="s">
        <v>280</v>
      </c>
      <c r="G11" s="24" t="s">
        <v>302</v>
      </c>
      <c r="H11" s="188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46"/>
      <c r="C12" s="20"/>
      <c r="D12" s="21"/>
      <c r="E12" s="54"/>
      <c r="F12" s="20" t="s">
        <v>325</v>
      </c>
      <c r="G12" s="18" t="s">
        <v>331</v>
      </c>
      <c r="H12" s="188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46"/>
      <c r="C13" s="20"/>
      <c r="D13" s="21"/>
      <c r="E13" s="54"/>
      <c r="F13" s="17" t="s">
        <v>341</v>
      </c>
      <c r="G13" s="18" t="s">
        <v>357</v>
      </c>
      <c r="H13" s="188">
        <v>44400</v>
      </c>
      <c r="I13" s="63">
        <f t="shared" si="0"/>
        <v>-99400</v>
      </c>
      <c r="J13" s="79" t="s">
        <v>10</v>
      </c>
    </row>
    <row r="14" spans="2:10" ht="18" customHeight="1">
      <c r="B14" s="346"/>
      <c r="C14" s="20"/>
      <c r="D14" s="21"/>
      <c r="E14" s="54"/>
      <c r="F14" s="175"/>
      <c r="G14" s="40" t="s">
        <v>230</v>
      </c>
      <c r="H14" s="189">
        <v>12000</v>
      </c>
      <c r="I14" s="63">
        <f t="shared" si="0"/>
        <v>-111400</v>
      </c>
      <c r="J14" s="79" t="s">
        <v>10</v>
      </c>
    </row>
    <row r="15" spans="2:10" ht="18" customHeight="1">
      <c r="B15" s="346"/>
      <c r="C15" s="20"/>
      <c r="D15" s="21"/>
      <c r="E15" s="54"/>
      <c r="F15" s="17" t="s">
        <v>380</v>
      </c>
      <c r="G15" s="24" t="s">
        <v>382</v>
      </c>
      <c r="H15" s="193">
        <v>12500</v>
      </c>
      <c r="I15" s="63">
        <f t="shared" si="0"/>
        <v>-123900</v>
      </c>
      <c r="J15" s="79" t="s">
        <v>10</v>
      </c>
    </row>
    <row r="16" spans="2:10" ht="18" customHeight="1">
      <c r="B16" s="346"/>
      <c r="C16" s="20"/>
      <c r="D16" s="21"/>
      <c r="E16" s="54"/>
      <c r="F16" s="17" t="s">
        <v>386</v>
      </c>
      <c r="G16" s="18" t="s">
        <v>387</v>
      </c>
      <c r="H16" s="188">
        <v>5000</v>
      </c>
      <c r="I16" s="63">
        <f t="shared" si="0"/>
        <v>-128900</v>
      </c>
      <c r="J16" s="79" t="s">
        <v>10</v>
      </c>
    </row>
    <row r="17" spans="2:10" ht="18" customHeight="1">
      <c r="B17" s="346"/>
      <c r="C17" s="47"/>
      <c r="D17" s="24"/>
      <c r="E17" s="25"/>
      <c r="F17" s="17" t="s">
        <v>419</v>
      </c>
      <c r="G17" s="18" t="s">
        <v>420</v>
      </c>
      <c r="H17" s="188">
        <v>21500</v>
      </c>
      <c r="I17" s="63">
        <f>I16-H17+E17</f>
        <v>-150400</v>
      </c>
      <c r="J17" s="79" t="s">
        <v>10</v>
      </c>
    </row>
    <row r="18" spans="2:10" ht="18" customHeight="1">
      <c r="B18" s="346"/>
      <c r="C18" s="47"/>
      <c r="D18" s="24"/>
      <c r="E18" s="25"/>
      <c r="F18" s="17" t="s">
        <v>428</v>
      </c>
      <c r="G18" s="18" t="s">
        <v>429</v>
      </c>
      <c r="H18" s="188">
        <v>5500</v>
      </c>
      <c r="I18" s="63">
        <f>I17-H18+E18</f>
        <v>-155900</v>
      </c>
      <c r="J18" s="79" t="s">
        <v>10</v>
      </c>
    </row>
    <row r="19" spans="2:10" ht="18" customHeight="1">
      <c r="B19" s="346"/>
      <c r="C19" s="47"/>
      <c r="D19" s="24"/>
      <c r="E19" s="25"/>
      <c r="F19" s="17"/>
      <c r="G19" s="24" t="s">
        <v>430</v>
      </c>
      <c r="H19" s="188">
        <v>4300</v>
      </c>
      <c r="I19" s="63">
        <f>I18-H19+E19</f>
        <v>-160200</v>
      </c>
      <c r="J19" s="79" t="s">
        <v>10</v>
      </c>
    </row>
    <row r="20" spans="2:10" ht="18" customHeight="1">
      <c r="B20" s="346"/>
      <c r="C20" s="47"/>
      <c r="D20" s="24"/>
      <c r="E20" s="25"/>
      <c r="F20" s="17" t="s">
        <v>466</v>
      </c>
      <c r="G20" s="18" t="s">
        <v>476</v>
      </c>
      <c r="H20" s="188">
        <v>92000</v>
      </c>
      <c r="I20" s="63">
        <f>I19-H20+E20</f>
        <v>-252200</v>
      </c>
      <c r="J20" s="79" t="s">
        <v>10</v>
      </c>
    </row>
    <row r="21" spans="2:10" ht="18" customHeight="1">
      <c r="B21" s="346"/>
      <c r="C21" s="47"/>
      <c r="D21" s="24"/>
      <c r="E21" s="25"/>
      <c r="F21" s="17" t="s">
        <v>524</v>
      </c>
      <c r="G21" s="18" t="s">
        <v>531</v>
      </c>
      <c r="H21" s="185">
        <v>21500</v>
      </c>
      <c r="I21" s="63">
        <f>I20-H21+E21</f>
        <v>-273700</v>
      </c>
      <c r="J21" s="79" t="s">
        <v>10</v>
      </c>
    </row>
    <row r="22" spans="2:10" ht="18" customHeight="1">
      <c r="B22" s="346"/>
      <c r="C22" s="47"/>
      <c r="D22" s="24"/>
      <c r="E22" s="25"/>
      <c r="F22" s="17"/>
      <c r="G22" s="18" t="s">
        <v>594</v>
      </c>
      <c r="H22" s="188">
        <v>17500</v>
      </c>
      <c r="I22" s="138">
        <f>I21-H22</f>
        <v>-291200</v>
      </c>
      <c r="J22" s="78" t="s">
        <v>76</v>
      </c>
    </row>
    <row r="23" spans="2:10" ht="18" customHeight="1">
      <c r="B23" s="346"/>
      <c r="C23" s="47"/>
      <c r="D23" s="24"/>
      <c r="E23" s="25"/>
      <c r="F23" s="75"/>
      <c r="G23" s="70"/>
      <c r="H23" s="191"/>
      <c r="I23" s="271"/>
      <c r="J23" s="107"/>
    </row>
    <row r="24" spans="2:10" ht="18" customHeight="1">
      <c r="B24" s="346"/>
      <c r="C24" s="47"/>
      <c r="D24" s="24"/>
      <c r="E24" s="25"/>
      <c r="F24" s="75"/>
      <c r="G24" s="70"/>
      <c r="H24" s="191"/>
      <c r="I24" s="271"/>
      <c r="J24" s="107"/>
    </row>
    <row r="25" spans="2:10" ht="18" customHeight="1">
      <c r="B25" s="346"/>
      <c r="C25" s="47"/>
      <c r="D25" s="24"/>
      <c r="E25" s="25"/>
      <c r="F25" s="75"/>
      <c r="G25" s="70"/>
      <c r="H25" s="191"/>
      <c r="I25" s="271"/>
      <c r="J25" s="107"/>
    </row>
    <row r="26" spans="2:10" ht="18" customHeight="1">
      <c r="B26" s="346"/>
      <c r="C26" s="47"/>
      <c r="D26" s="24"/>
      <c r="E26" s="25"/>
      <c r="F26" s="75"/>
      <c r="G26" s="70"/>
      <c r="H26" s="191"/>
      <c r="I26" s="271"/>
      <c r="J26" s="107"/>
    </row>
    <row r="27" spans="2:10" ht="18" customHeight="1">
      <c r="B27" s="346"/>
      <c r="C27" s="47"/>
      <c r="D27" s="24"/>
      <c r="E27" s="25"/>
      <c r="F27" s="75"/>
      <c r="G27" s="70"/>
      <c r="H27" s="191"/>
      <c r="I27" s="271"/>
      <c r="J27" s="107"/>
    </row>
    <row r="28" spans="2:10" ht="18" customHeight="1">
      <c r="B28" s="346"/>
      <c r="C28" s="47"/>
      <c r="D28" s="24"/>
      <c r="E28" s="25"/>
      <c r="F28" s="75"/>
      <c r="G28" s="70"/>
      <c r="H28" s="191"/>
      <c r="I28" s="271"/>
      <c r="J28" s="107"/>
    </row>
    <row r="29" spans="2:10" ht="18" customHeight="1">
      <c r="B29" s="347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43" t="s">
        <v>165</v>
      </c>
      <c r="C32" s="47"/>
      <c r="D32" s="24"/>
      <c r="E32" s="25"/>
      <c r="F32" s="17" t="s">
        <v>81</v>
      </c>
      <c r="G32" s="18" t="s">
        <v>94</v>
      </c>
      <c r="H32" s="19">
        <v>20</v>
      </c>
      <c r="I32" s="63">
        <v>1782</v>
      </c>
      <c r="J32" s="79" t="s">
        <v>76</v>
      </c>
    </row>
    <row r="33" spans="2:10" ht="18" customHeight="1">
      <c r="B33" s="344"/>
      <c r="C33" s="47"/>
      <c r="D33" s="24"/>
      <c r="E33" s="25"/>
      <c r="F33" s="17" t="s">
        <v>106</v>
      </c>
      <c r="G33" s="18" t="s">
        <v>108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44"/>
      <c r="C34" s="47"/>
      <c r="D34" s="24"/>
      <c r="E34" s="25"/>
      <c r="F34" s="17" t="s">
        <v>158</v>
      </c>
      <c r="G34" s="18" t="s">
        <v>159</v>
      </c>
      <c r="H34" s="19" t="s">
        <v>189</v>
      </c>
      <c r="I34" s="63">
        <f>I33*170</f>
        <v>297840</v>
      </c>
      <c r="J34" s="79" t="str">
        <f t="shared" si="1"/>
        <v>ok</v>
      </c>
    </row>
    <row r="35" spans="2:10" ht="18" customHeight="1">
      <c r="B35" s="344"/>
      <c r="C35" s="47"/>
      <c r="D35" s="24"/>
      <c r="E35" s="25"/>
      <c r="F35" s="17" t="s">
        <v>162</v>
      </c>
      <c r="G35" s="24" t="s">
        <v>178</v>
      </c>
      <c r="H35" s="188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44"/>
      <c r="C36" s="47"/>
      <c r="D36" s="24"/>
      <c r="E36" s="25"/>
      <c r="F36" s="17" t="s">
        <v>196</v>
      </c>
      <c r="G36" s="18" t="s">
        <v>200</v>
      </c>
      <c r="H36" s="188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44"/>
      <c r="C37" s="20"/>
      <c r="D37" s="21"/>
      <c r="E37" s="54"/>
      <c r="F37" s="17"/>
      <c r="G37" s="18" t="s">
        <v>201</v>
      </c>
      <c r="H37" s="188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44"/>
      <c r="C38" s="20"/>
      <c r="D38" s="21"/>
      <c r="E38" s="54"/>
      <c r="F38" s="17" t="s">
        <v>206</v>
      </c>
      <c r="G38" s="18" t="s">
        <v>229</v>
      </c>
      <c r="H38" s="188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44"/>
      <c r="C39" s="20"/>
      <c r="D39" s="21"/>
      <c r="E39" s="54"/>
      <c r="F39" s="175"/>
      <c r="G39" s="40" t="s">
        <v>310</v>
      </c>
      <c r="H39" s="189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44"/>
      <c r="C40" s="20" t="s">
        <v>248</v>
      </c>
      <c r="D40" s="21" t="s">
        <v>238</v>
      </c>
      <c r="E40" s="186">
        <v>143000</v>
      </c>
      <c r="F40" s="17" t="s">
        <v>237</v>
      </c>
      <c r="G40" s="18" t="s">
        <v>241</v>
      </c>
      <c r="H40" s="188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44"/>
      <c r="C41" s="20"/>
      <c r="D41" s="21"/>
      <c r="E41" s="54"/>
      <c r="F41" s="17" t="s">
        <v>253</v>
      </c>
      <c r="G41" s="18" t="s">
        <v>268</v>
      </c>
      <c r="H41" s="188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44"/>
      <c r="C42" s="20"/>
      <c r="D42" s="21"/>
      <c r="E42" s="54"/>
      <c r="F42" s="17" t="s">
        <v>280</v>
      </c>
      <c r="G42" s="24" t="s">
        <v>283</v>
      </c>
      <c r="H42" s="203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44"/>
      <c r="C43" s="20"/>
      <c r="D43" s="21"/>
      <c r="E43" s="54"/>
      <c r="F43" s="17"/>
      <c r="G43" s="24" t="s">
        <v>297</v>
      </c>
      <c r="H43" s="189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44"/>
      <c r="C44" s="20"/>
      <c r="D44" s="21"/>
      <c r="E44" s="54"/>
      <c r="F44" s="176"/>
      <c r="G44" s="40" t="s">
        <v>309</v>
      </c>
      <c r="H44" s="189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44"/>
      <c r="C45" s="20"/>
      <c r="D45" s="21"/>
      <c r="E45" s="54"/>
      <c r="F45" s="20" t="s">
        <v>325</v>
      </c>
      <c r="G45" s="18" t="s">
        <v>326</v>
      </c>
      <c r="H45" s="188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44"/>
      <c r="C46" s="47"/>
      <c r="D46" s="24"/>
      <c r="E46" s="25"/>
      <c r="F46" s="17"/>
      <c r="G46" s="40" t="s">
        <v>333</v>
      </c>
      <c r="H46" s="189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44"/>
      <c r="C47" s="47"/>
      <c r="D47" s="24"/>
      <c r="E47" s="25"/>
      <c r="F47" s="17" t="s">
        <v>339</v>
      </c>
      <c r="G47" s="18" t="s">
        <v>378</v>
      </c>
      <c r="H47" s="188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44"/>
      <c r="C48" s="47"/>
      <c r="D48" s="24"/>
      <c r="E48" s="25"/>
      <c r="F48" s="17" t="s">
        <v>341</v>
      </c>
      <c r="G48" s="18" t="s">
        <v>343</v>
      </c>
      <c r="H48" s="188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44"/>
      <c r="C49" s="47"/>
      <c r="D49" s="24"/>
      <c r="E49" s="25"/>
      <c r="F49" s="17"/>
      <c r="G49" s="18" t="s">
        <v>353</v>
      </c>
      <c r="H49" s="188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44"/>
      <c r="C50" s="47" t="s">
        <v>386</v>
      </c>
      <c r="D50" s="24" t="s">
        <v>128</v>
      </c>
      <c r="E50" s="193">
        <v>92160</v>
      </c>
      <c r="F50" s="17"/>
      <c r="G50" s="40" t="s">
        <v>368</v>
      </c>
      <c r="H50" s="189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44"/>
      <c r="C51" s="47"/>
      <c r="D51" s="24"/>
      <c r="E51" s="25"/>
      <c r="F51" s="17" t="s">
        <v>386</v>
      </c>
      <c r="G51" s="18" t="s">
        <v>391</v>
      </c>
      <c r="H51" s="188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44"/>
      <c r="C52" s="47" t="s">
        <v>633</v>
      </c>
      <c r="D52" s="24" t="s">
        <v>512</v>
      </c>
      <c r="E52" s="25">
        <v>165200</v>
      </c>
      <c r="F52" s="17" t="s">
        <v>398</v>
      </c>
      <c r="G52" s="18" t="s">
        <v>402</v>
      </c>
      <c r="H52" s="188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44"/>
      <c r="C53" s="47"/>
      <c r="D53" s="24"/>
      <c r="E53" s="25"/>
      <c r="F53" s="17"/>
      <c r="G53" s="18"/>
      <c r="H53" s="188"/>
      <c r="I53" s="42"/>
      <c r="J53" s="79"/>
    </row>
    <row r="54" spans="2:10" ht="18" customHeight="1">
      <c r="B54" s="344"/>
      <c r="C54" s="47"/>
      <c r="D54" s="24"/>
      <c r="E54" s="25"/>
      <c r="F54" s="17"/>
      <c r="G54" s="18"/>
      <c r="H54" s="188"/>
      <c r="I54" s="42"/>
      <c r="J54" s="79"/>
    </row>
    <row r="55" spans="2:10" ht="18" customHeight="1">
      <c r="B55" s="344"/>
      <c r="C55" s="47"/>
      <c r="D55" s="24"/>
      <c r="E55" s="25"/>
      <c r="F55" s="17"/>
      <c r="G55" s="18"/>
      <c r="H55" s="188"/>
      <c r="I55" s="42"/>
      <c r="J55" s="79"/>
    </row>
    <row r="56" spans="2:10" ht="18" customHeight="1">
      <c r="B56" s="344"/>
      <c r="C56" s="47"/>
      <c r="D56" s="24"/>
      <c r="E56" s="25"/>
      <c r="F56" s="17"/>
      <c r="G56" s="18"/>
      <c r="H56" s="188"/>
      <c r="I56" s="42"/>
      <c r="J56" s="79"/>
    </row>
    <row r="57" spans="2:10" ht="18" customHeight="1">
      <c r="B57" s="344"/>
      <c r="C57" s="47"/>
      <c r="D57" s="24"/>
      <c r="E57" s="25"/>
      <c r="F57" s="17"/>
      <c r="G57" s="18"/>
      <c r="H57" s="188"/>
      <c r="I57" s="151"/>
      <c r="J57" s="79"/>
    </row>
    <row r="58" spans="2:10" ht="18" customHeight="1">
      <c r="B58" s="345"/>
      <c r="C58" s="210"/>
      <c r="D58" s="210"/>
      <c r="E58" s="210"/>
      <c r="F58" s="275"/>
      <c r="G58" s="276"/>
      <c r="H58" s="276"/>
      <c r="I58" s="275"/>
      <c r="J58" s="277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44" t="s">
        <v>598</v>
      </c>
      <c r="C61" s="47"/>
      <c r="D61" s="24"/>
      <c r="E61" s="25"/>
      <c r="F61" s="177" t="s">
        <v>412</v>
      </c>
      <c r="G61" s="40" t="s">
        <v>418</v>
      </c>
      <c r="H61" s="188">
        <v>21500</v>
      </c>
      <c r="I61" s="63">
        <f>I52-H61</f>
        <v>110700</v>
      </c>
      <c r="J61" s="274" t="s">
        <v>504</v>
      </c>
    </row>
    <row r="62" spans="2:10" ht="18" customHeight="1">
      <c r="B62" s="344"/>
      <c r="C62" s="47"/>
      <c r="D62" s="24"/>
      <c r="E62" s="25"/>
      <c r="F62" s="177" t="s">
        <v>412</v>
      </c>
      <c r="G62" s="40" t="s">
        <v>418</v>
      </c>
      <c r="H62" s="188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44"/>
      <c r="C63" s="47"/>
      <c r="D63" s="24"/>
      <c r="E63" s="25"/>
      <c r="F63" s="17" t="s">
        <v>448</v>
      </c>
      <c r="G63" s="24" t="s">
        <v>447</v>
      </c>
      <c r="H63" s="193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44"/>
      <c r="C64" s="47"/>
      <c r="D64" s="24"/>
      <c r="E64" s="25"/>
      <c r="F64" s="17" t="s">
        <v>455</v>
      </c>
      <c r="G64" s="21" t="s">
        <v>456</v>
      </c>
      <c r="H64" s="186">
        <v>53500</v>
      </c>
      <c r="I64" s="63">
        <f>I63-H64</f>
        <v>4400</v>
      </c>
      <c r="J64" s="79" t="str">
        <f aca="true" t="shared" si="3" ref="J64:J75">J63</f>
        <v>ok</v>
      </c>
    </row>
    <row r="65" spans="2:10" ht="18" customHeight="1">
      <c r="B65" s="344"/>
      <c r="C65" s="47" t="s">
        <v>489</v>
      </c>
      <c r="D65" s="24" t="s">
        <v>490</v>
      </c>
      <c r="E65" s="193">
        <v>92000</v>
      </c>
      <c r="F65" s="17" t="s">
        <v>466</v>
      </c>
      <c r="G65" s="18" t="s">
        <v>477</v>
      </c>
      <c r="H65" s="188">
        <v>92000</v>
      </c>
      <c r="I65" s="63">
        <f aca="true" t="shared" si="4" ref="I65:I70">I64-H65+E65</f>
        <v>4400</v>
      </c>
      <c r="J65" s="79" t="str">
        <f t="shared" si="3"/>
        <v>ok</v>
      </c>
    </row>
    <row r="66" spans="2:10" ht="18" customHeight="1">
      <c r="B66" s="344"/>
      <c r="C66" s="47" t="s">
        <v>489</v>
      </c>
      <c r="D66" s="24" t="s">
        <v>490</v>
      </c>
      <c r="E66" s="193">
        <v>92000</v>
      </c>
      <c r="F66" s="17" t="s">
        <v>466</v>
      </c>
      <c r="G66" s="18" t="s">
        <v>478</v>
      </c>
      <c r="H66" s="188">
        <v>92000</v>
      </c>
      <c r="I66" s="63">
        <f t="shared" si="4"/>
        <v>4400</v>
      </c>
      <c r="J66" s="79" t="str">
        <f t="shared" si="3"/>
        <v>ok</v>
      </c>
    </row>
    <row r="67" spans="2:10" ht="18" customHeight="1">
      <c r="B67" s="344"/>
      <c r="C67" s="20"/>
      <c r="D67" s="21"/>
      <c r="E67" s="54"/>
      <c r="F67" s="17" t="s">
        <v>502</v>
      </c>
      <c r="G67" s="18" t="s">
        <v>503</v>
      </c>
      <c r="H67" s="185">
        <v>20000</v>
      </c>
      <c r="I67" s="63">
        <f t="shared" si="4"/>
        <v>-15600</v>
      </c>
      <c r="J67" s="79" t="str">
        <f t="shared" si="3"/>
        <v>ok</v>
      </c>
    </row>
    <row r="68" spans="2:10" ht="18" customHeight="1">
      <c r="B68" s="344"/>
      <c r="C68" s="20"/>
      <c r="D68" s="21"/>
      <c r="E68" s="186"/>
      <c r="F68" s="17" t="s">
        <v>524</v>
      </c>
      <c r="G68" s="18" t="s">
        <v>531</v>
      </c>
      <c r="H68" s="185">
        <v>21500</v>
      </c>
      <c r="I68" s="63">
        <f t="shared" si="4"/>
        <v>-37100</v>
      </c>
      <c r="J68" s="79" t="str">
        <f t="shared" si="3"/>
        <v>ok</v>
      </c>
    </row>
    <row r="69" spans="2:10" ht="18" customHeight="1">
      <c r="B69" s="344"/>
      <c r="C69" s="20"/>
      <c r="D69" s="21"/>
      <c r="E69" s="54"/>
      <c r="F69" s="17" t="s">
        <v>524</v>
      </c>
      <c r="G69" s="18" t="s">
        <v>531</v>
      </c>
      <c r="H69" s="185">
        <v>21500</v>
      </c>
      <c r="I69" s="63">
        <f t="shared" si="4"/>
        <v>-58600</v>
      </c>
      <c r="J69" s="79" t="str">
        <f t="shared" si="3"/>
        <v>ok</v>
      </c>
    </row>
    <row r="70" spans="2:10" ht="18" customHeight="1">
      <c r="B70" s="344"/>
      <c r="C70" s="20"/>
      <c r="D70" s="21"/>
      <c r="E70" s="54"/>
      <c r="F70" s="175" t="s">
        <v>534</v>
      </c>
      <c r="G70" s="24" t="s">
        <v>539</v>
      </c>
      <c r="H70" s="185">
        <v>95000</v>
      </c>
      <c r="I70" s="63">
        <f t="shared" si="4"/>
        <v>-153600</v>
      </c>
      <c r="J70" s="79" t="str">
        <f t="shared" si="3"/>
        <v>ok</v>
      </c>
    </row>
    <row r="71" spans="2:10" ht="18" customHeight="1">
      <c r="B71" s="344"/>
      <c r="C71" s="20" t="s">
        <v>544</v>
      </c>
      <c r="D71" s="21" t="s">
        <v>463</v>
      </c>
      <c r="E71" s="54">
        <v>367100</v>
      </c>
      <c r="F71" s="17" t="s">
        <v>544</v>
      </c>
      <c r="G71" s="24" t="s">
        <v>552</v>
      </c>
      <c r="H71" s="185">
        <v>27500</v>
      </c>
      <c r="I71" s="63">
        <f>I70-H71+E71</f>
        <v>186000</v>
      </c>
      <c r="J71" s="79" t="str">
        <f t="shared" si="3"/>
        <v>ok</v>
      </c>
    </row>
    <row r="72" spans="2:10" ht="18" customHeight="1">
      <c r="B72" s="344"/>
      <c r="C72" s="20"/>
      <c r="D72" s="21"/>
      <c r="E72" s="54"/>
      <c r="F72" s="17" t="s">
        <v>575</v>
      </c>
      <c r="G72" s="18" t="s">
        <v>549</v>
      </c>
      <c r="H72" s="185">
        <v>30000</v>
      </c>
      <c r="I72" s="63">
        <f>I71-H72+E72</f>
        <v>156000</v>
      </c>
      <c r="J72" s="79" t="str">
        <f t="shared" si="3"/>
        <v>ok</v>
      </c>
    </row>
    <row r="73" spans="2:10" ht="18" customHeight="1">
      <c r="B73" s="344"/>
      <c r="C73" s="20"/>
      <c r="D73" s="21"/>
      <c r="E73" s="54"/>
      <c r="F73" s="17" t="s">
        <v>575</v>
      </c>
      <c r="G73" s="18" t="s">
        <v>578</v>
      </c>
      <c r="H73" s="185">
        <v>80400</v>
      </c>
      <c r="I73" s="63">
        <f>I72-H73+E73</f>
        <v>75600</v>
      </c>
      <c r="J73" s="79" t="str">
        <f t="shared" si="3"/>
        <v>ok</v>
      </c>
    </row>
    <row r="74" spans="2:10" ht="18" customHeight="1">
      <c r="B74" s="344"/>
      <c r="C74" s="47"/>
      <c r="D74" s="24"/>
      <c r="E74" s="25"/>
      <c r="F74" s="39" t="s">
        <v>580</v>
      </c>
      <c r="G74" s="40" t="s">
        <v>583</v>
      </c>
      <c r="H74" s="185">
        <v>28900</v>
      </c>
      <c r="I74" s="63">
        <f>I73-H74+E74</f>
        <v>46700</v>
      </c>
      <c r="J74" s="79" t="str">
        <f t="shared" si="3"/>
        <v>ok</v>
      </c>
    </row>
    <row r="75" spans="2:10" ht="18" customHeight="1">
      <c r="B75" s="344"/>
      <c r="C75" s="47"/>
      <c r="D75" s="24"/>
      <c r="E75" s="25"/>
      <c r="F75" s="17" t="s">
        <v>586</v>
      </c>
      <c r="G75" s="18" t="s">
        <v>590</v>
      </c>
      <c r="H75" s="185">
        <v>4700</v>
      </c>
      <c r="I75" s="63">
        <f>I74-H75+E75</f>
        <v>42000</v>
      </c>
      <c r="J75" s="79" t="str">
        <f t="shared" si="3"/>
        <v>ok</v>
      </c>
    </row>
    <row r="76" spans="2:10" ht="18" customHeight="1">
      <c r="B76" s="344"/>
      <c r="C76" s="47"/>
      <c r="D76" s="24"/>
      <c r="E76" s="25"/>
      <c r="F76" s="17"/>
      <c r="G76" s="18" t="s">
        <v>595</v>
      </c>
      <c r="H76" s="188">
        <v>42000</v>
      </c>
      <c r="I76" s="138">
        <f>I75-H76</f>
        <v>0</v>
      </c>
      <c r="J76" s="78" t="s">
        <v>76</v>
      </c>
    </row>
    <row r="77" spans="2:10" ht="18" customHeight="1">
      <c r="B77" s="344"/>
      <c r="C77" s="47"/>
      <c r="D77" s="24"/>
      <c r="E77" s="25"/>
      <c r="F77" s="17" t="s">
        <v>660</v>
      </c>
      <c r="G77" s="21" t="s">
        <v>659</v>
      </c>
      <c r="H77" s="185">
        <v>13000</v>
      </c>
      <c r="I77" s="138">
        <f>I76-H77</f>
        <v>-13000</v>
      </c>
      <c r="J77" s="78" t="s">
        <v>76</v>
      </c>
    </row>
    <row r="78" spans="2:10" ht="18" customHeight="1">
      <c r="B78" s="344"/>
      <c r="C78" s="47"/>
      <c r="D78" s="24"/>
      <c r="E78" s="25"/>
      <c r="F78" s="175" t="s">
        <v>667</v>
      </c>
      <c r="G78" s="18" t="s">
        <v>678</v>
      </c>
      <c r="H78" s="188">
        <v>4500</v>
      </c>
      <c r="I78" s="138">
        <f>I77-H78</f>
        <v>-17500</v>
      </c>
      <c r="J78" s="78" t="s">
        <v>76</v>
      </c>
    </row>
    <row r="79" spans="2:10" ht="18" customHeight="1">
      <c r="B79" s="344"/>
      <c r="C79" s="47"/>
      <c r="D79" s="24"/>
      <c r="E79" s="25"/>
      <c r="F79" s="17" t="s">
        <v>706</v>
      </c>
      <c r="G79" s="18" t="s">
        <v>710</v>
      </c>
      <c r="H79" s="188">
        <v>70000</v>
      </c>
      <c r="I79" s="138">
        <f>I78-H79</f>
        <v>-87500</v>
      </c>
      <c r="J79" s="78" t="s">
        <v>76</v>
      </c>
    </row>
    <row r="80" spans="2:10" ht="18" customHeight="1">
      <c r="B80" s="344"/>
      <c r="C80" s="47"/>
      <c r="D80" s="24"/>
      <c r="E80" s="25"/>
      <c r="F80" s="17"/>
      <c r="G80" s="18"/>
      <c r="H80" s="188"/>
      <c r="I80" s="271"/>
      <c r="J80" s="78"/>
    </row>
    <row r="81" spans="2:10" ht="18" customHeight="1">
      <c r="B81" s="344"/>
      <c r="C81" s="47"/>
      <c r="D81" s="24"/>
      <c r="E81" s="25"/>
      <c r="F81" s="17"/>
      <c r="G81" s="18"/>
      <c r="H81" s="188"/>
      <c r="I81" s="271"/>
      <c r="J81" s="78"/>
    </row>
    <row r="82" spans="2:10" ht="18" customHeight="1">
      <c r="B82" s="344"/>
      <c r="C82" s="47"/>
      <c r="D82" s="24"/>
      <c r="E82" s="25"/>
      <c r="F82" s="17"/>
      <c r="G82" s="18"/>
      <c r="H82" s="188"/>
      <c r="I82" s="271"/>
      <c r="J82" s="78"/>
    </row>
    <row r="83" spans="2:10" ht="18" customHeight="1">
      <c r="B83" s="344"/>
      <c r="C83" s="47"/>
      <c r="D83" s="24"/>
      <c r="E83" s="25"/>
      <c r="F83" s="17"/>
      <c r="G83" s="18"/>
      <c r="H83" s="188"/>
      <c r="I83" s="271"/>
      <c r="J83" s="78"/>
    </row>
    <row r="84" spans="2:10" ht="18" customHeight="1">
      <c r="B84" s="344"/>
      <c r="C84" s="47"/>
      <c r="D84" s="24"/>
      <c r="E84" s="25"/>
      <c r="F84" s="17"/>
      <c r="G84" s="18"/>
      <c r="H84" s="188"/>
      <c r="I84" s="42"/>
      <c r="J84" s="79"/>
    </row>
    <row r="85" spans="2:10" ht="18" customHeight="1">
      <c r="B85" s="344"/>
      <c r="C85" s="47"/>
      <c r="D85" s="24"/>
      <c r="E85" s="193"/>
      <c r="F85" s="17"/>
      <c r="G85" s="40"/>
      <c r="H85" s="189"/>
      <c r="I85" s="42"/>
      <c r="J85" s="79"/>
    </row>
    <row r="86" spans="2:10" ht="18" customHeight="1">
      <c r="B86" s="344"/>
      <c r="C86" s="47"/>
      <c r="D86" s="24"/>
      <c r="E86" s="25"/>
      <c r="F86" s="17"/>
      <c r="G86" s="18"/>
      <c r="H86" s="188"/>
      <c r="I86" s="42"/>
      <c r="J86" s="79"/>
    </row>
    <row r="87" spans="2:10" ht="18" customHeight="1">
      <c r="B87" s="345"/>
      <c r="C87" s="210"/>
      <c r="D87" s="210"/>
      <c r="E87" s="210"/>
      <c r="F87" s="211"/>
      <c r="G87" s="32"/>
      <c r="H87" s="202"/>
      <c r="I87" s="212"/>
      <c r="J87" s="213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52" t="s">
        <v>67</v>
      </c>
      <c r="C90" s="47"/>
      <c r="D90" s="24"/>
      <c r="E90" s="25"/>
      <c r="F90" s="17" t="s">
        <v>81</v>
      </c>
      <c r="G90" s="18" t="s">
        <v>94</v>
      </c>
      <c r="H90" s="19">
        <v>20</v>
      </c>
      <c r="I90" s="63">
        <v>1382</v>
      </c>
      <c r="J90" s="79" t="s">
        <v>10</v>
      </c>
    </row>
    <row r="91" spans="2:10" ht="18" customHeight="1">
      <c r="B91" s="346"/>
      <c r="C91" s="47"/>
      <c r="D91" s="24"/>
      <c r="E91" s="25"/>
      <c r="F91" s="17" t="s">
        <v>106</v>
      </c>
      <c r="G91" s="18" t="s">
        <v>109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46"/>
      <c r="C92" s="47"/>
      <c r="D92" s="24"/>
      <c r="E92" s="25"/>
      <c r="F92" s="17" t="s">
        <v>158</v>
      </c>
      <c r="G92" s="18" t="s">
        <v>159</v>
      </c>
      <c r="H92" s="19" t="s">
        <v>189</v>
      </c>
      <c r="I92" s="63">
        <f>I91*170</f>
        <v>231540</v>
      </c>
      <c r="J92" s="79" t="s">
        <v>10</v>
      </c>
    </row>
    <row r="93" spans="2:10" ht="18" customHeight="1">
      <c r="B93" s="346"/>
      <c r="C93" s="47" t="s">
        <v>183</v>
      </c>
      <c r="D93" s="24" t="s">
        <v>128</v>
      </c>
      <c r="E93" s="193">
        <v>500000</v>
      </c>
      <c r="F93" s="17" t="s">
        <v>162</v>
      </c>
      <c r="G93" s="18" t="s">
        <v>168</v>
      </c>
      <c r="H93" s="189">
        <v>10000</v>
      </c>
      <c r="I93" s="63">
        <f aca="true" t="shared" si="5" ref="I93:I98">I92-H93+E93</f>
        <v>721540</v>
      </c>
      <c r="J93" s="79" t="s">
        <v>10</v>
      </c>
    </row>
    <row r="94" spans="2:10" ht="18" customHeight="1">
      <c r="B94" s="346"/>
      <c r="C94" s="47"/>
      <c r="D94" s="24"/>
      <c r="E94" s="25"/>
      <c r="F94" s="17" t="s">
        <v>206</v>
      </c>
      <c r="G94" s="18" t="s">
        <v>209</v>
      </c>
      <c r="H94" s="188">
        <v>30000</v>
      </c>
      <c r="I94" s="63">
        <f t="shared" si="5"/>
        <v>691540</v>
      </c>
      <c r="J94" s="79" t="s">
        <v>10</v>
      </c>
    </row>
    <row r="95" spans="2:10" ht="18" customHeight="1">
      <c r="B95" s="346"/>
      <c r="C95" s="20"/>
      <c r="D95" s="21"/>
      <c r="E95" s="54"/>
      <c r="F95" s="17" t="s">
        <v>237</v>
      </c>
      <c r="G95" s="18" t="s">
        <v>238</v>
      </c>
      <c r="H95" s="188">
        <v>71500</v>
      </c>
      <c r="I95" s="63">
        <f t="shared" si="5"/>
        <v>620040</v>
      </c>
      <c r="J95" s="79" t="s">
        <v>10</v>
      </c>
    </row>
    <row r="96" spans="2:10" ht="18" customHeight="1">
      <c r="B96" s="346"/>
      <c r="C96" s="20"/>
      <c r="D96" s="21"/>
      <c r="E96" s="54"/>
      <c r="F96" s="17" t="s">
        <v>280</v>
      </c>
      <c r="G96" s="24" t="s">
        <v>293</v>
      </c>
      <c r="H96" s="189">
        <v>45000</v>
      </c>
      <c r="I96" s="63">
        <f t="shared" si="5"/>
        <v>575040</v>
      </c>
      <c r="J96" s="79" t="s">
        <v>10</v>
      </c>
    </row>
    <row r="97" spans="2:10" ht="18" customHeight="1">
      <c r="B97" s="346"/>
      <c r="C97" s="20"/>
      <c r="D97" s="21"/>
      <c r="E97" s="54"/>
      <c r="F97" s="17"/>
      <c r="G97" s="18" t="s">
        <v>313</v>
      </c>
      <c r="H97" s="188">
        <v>6000</v>
      </c>
      <c r="I97" s="63">
        <f t="shared" si="5"/>
        <v>569040</v>
      </c>
      <c r="J97" s="79" t="s">
        <v>10</v>
      </c>
    </row>
    <row r="98" spans="2:10" ht="18" customHeight="1">
      <c r="B98" s="346"/>
      <c r="C98" s="20"/>
      <c r="D98" s="21"/>
      <c r="E98" s="54"/>
      <c r="F98" s="20" t="s">
        <v>325</v>
      </c>
      <c r="G98" s="18" t="s">
        <v>328</v>
      </c>
      <c r="H98" s="188">
        <f>3500*5+32000</f>
        <v>49500</v>
      </c>
      <c r="I98" s="63">
        <f t="shared" si="5"/>
        <v>519540</v>
      </c>
      <c r="J98" s="79" t="s">
        <v>10</v>
      </c>
    </row>
    <row r="99" spans="2:10" ht="18" customHeight="1">
      <c r="B99" s="346"/>
      <c r="C99" s="20"/>
      <c r="D99" s="21"/>
      <c r="E99" s="54"/>
      <c r="F99" s="177" t="s">
        <v>341</v>
      </c>
      <c r="G99" s="40" t="s">
        <v>230</v>
      </c>
      <c r="H99" s="189">
        <v>12000</v>
      </c>
      <c r="I99" s="63">
        <f aca="true" t="shared" si="6" ref="I99:I104">I98-H99+E99</f>
        <v>507540</v>
      </c>
      <c r="J99" s="79" t="s">
        <v>10</v>
      </c>
    </row>
    <row r="100" spans="2:10" ht="18" customHeight="1">
      <c r="B100" s="346"/>
      <c r="C100" s="20"/>
      <c r="D100" s="21"/>
      <c r="E100" s="54"/>
      <c r="F100" s="17" t="s">
        <v>380</v>
      </c>
      <c r="G100" s="24" t="s">
        <v>382</v>
      </c>
      <c r="H100" s="193">
        <v>18000</v>
      </c>
      <c r="I100" s="63">
        <f t="shared" si="6"/>
        <v>489540</v>
      </c>
      <c r="J100" s="79" t="s">
        <v>10</v>
      </c>
    </row>
    <row r="101" spans="2:10" ht="18" customHeight="1">
      <c r="B101" s="346"/>
      <c r="C101" s="20"/>
      <c r="D101" s="21"/>
      <c r="E101" s="54"/>
      <c r="F101" s="17" t="s">
        <v>386</v>
      </c>
      <c r="G101" s="18" t="s">
        <v>388</v>
      </c>
      <c r="H101" s="188">
        <v>10000</v>
      </c>
      <c r="I101" s="63">
        <f t="shared" si="6"/>
        <v>479540</v>
      </c>
      <c r="J101" s="79" t="s">
        <v>10</v>
      </c>
    </row>
    <row r="102" spans="2:10" ht="18" customHeight="1">
      <c r="B102" s="346"/>
      <c r="C102" s="20"/>
      <c r="D102" s="21"/>
      <c r="E102" s="54"/>
      <c r="F102" s="17" t="s">
        <v>440</v>
      </c>
      <c r="G102" s="18" t="s">
        <v>444</v>
      </c>
      <c r="H102" s="188">
        <v>6300</v>
      </c>
      <c r="I102" s="63">
        <f t="shared" si="6"/>
        <v>473240</v>
      </c>
      <c r="J102" s="79" t="s">
        <v>10</v>
      </c>
    </row>
    <row r="103" spans="2:10" ht="18" customHeight="1">
      <c r="B103" s="346"/>
      <c r="C103" s="20"/>
      <c r="D103" s="21"/>
      <c r="E103" s="54"/>
      <c r="F103" s="17" t="s">
        <v>442</v>
      </c>
      <c r="G103" s="18" t="s">
        <v>445</v>
      </c>
      <c r="H103" s="188">
        <v>80000</v>
      </c>
      <c r="I103" s="63">
        <f t="shared" si="6"/>
        <v>393240</v>
      </c>
      <c r="J103" s="79" t="s">
        <v>10</v>
      </c>
    </row>
    <row r="104" spans="2:10" ht="18" customHeight="1">
      <c r="B104" s="346"/>
      <c r="C104" s="47"/>
      <c r="D104" s="24"/>
      <c r="E104" s="25"/>
      <c r="F104" s="17" t="s">
        <v>466</v>
      </c>
      <c r="G104" s="18" t="s">
        <v>479</v>
      </c>
      <c r="H104" s="188">
        <v>51400</v>
      </c>
      <c r="I104" s="63">
        <f t="shared" si="6"/>
        <v>341840</v>
      </c>
      <c r="J104" s="79" t="s">
        <v>10</v>
      </c>
    </row>
    <row r="105" spans="2:10" ht="18" customHeight="1">
      <c r="B105" s="346"/>
      <c r="C105" s="47"/>
      <c r="D105" s="24"/>
      <c r="E105" s="25"/>
      <c r="F105" s="175" t="s">
        <v>534</v>
      </c>
      <c r="G105" s="24" t="s">
        <v>539</v>
      </c>
      <c r="H105" s="185">
        <v>95000</v>
      </c>
      <c r="I105" s="63">
        <f>I104-H105+E105</f>
        <v>246840</v>
      </c>
      <c r="J105" s="79" t="s">
        <v>10</v>
      </c>
    </row>
    <row r="106" spans="2:10" ht="18" customHeight="1">
      <c r="B106" s="346"/>
      <c r="C106" s="47"/>
      <c r="D106" s="24"/>
      <c r="E106" s="25"/>
      <c r="F106" s="17" t="s">
        <v>534</v>
      </c>
      <c r="G106" s="18" t="s">
        <v>541</v>
      </c>
      <c r="H106" s="188">
        <v>80000</v>
      </c>
      <c r="I106" s="63">
        <f>I105-H106+E106</f>
        <v>166840</v>
      </c>
      <c r="J106" s="79" t="s">
        <v>10</v>
      </c>
    </row>
    <row r="107" spans="2:10" ht="18" customHeight="1">
      <c r="B107" s="346"/>
      <c r="C107" s="47"/>
      <c r="D107" s="24"/>
      <c r="E107" s="25"/>
      <c r="F107" s="17" t="s">
        <v>565</v>
      </c>
      <c r="G107" s="18" t="s">
        <v>566</v>
      </c>
      <c r="H107" s="188">
        <v>130000</v>
      </c>
      <c r="I107" s="63">
        <f>I106-H107+E107</f>
        <v>36840</v>
      </c>
      <c r="J107" s="79" t="s">
        <v>10</v>
      </c>
    </row>
    <row r="108" spans="2:10" ht="18" customHeight="1">
      <c r="B108" s="346"/>
      <c r="C108" s="47"/>
      <c r="D108" s="24"/>
      <c r="E108" s="25"/>
      <c r="F108" s="17"/>
      <c r="G108" s="18" t="s">
        <v>594</v>
      </c>
      <c r="H108" s="188">
        <v>21000</v>
      </c>
      <c r="I108" s="138">
        <f aca="true" t="shared" si="7" ref="I108:I116">I107-H108</f>
        <v>15840</v>
      </c>
      <c r="J108" s="78" t="s">
        <v>76</v>
      </c>
    </row>
    <row r="109" spans="2:10" ht="18" customHeight="1">
      <c r="B109" s="346"/>
      <c r="C109" s="47"/>
      <c r="D109" s="24"/>
      <c r="E109" s="25"/>
      <c r="F109" s="17" t="s">
        <v>637</v>
      </c>
      <c r="G109" s="18" t="s">
        <v>635</v>
      </c>
      <c r="H109" s="188">
        <v>138640</v>
      </c>
      <c r="I109" s="138">
        <f t="shared" si="7"/>
        <v>-122800</v>
      </c>
      <c r="J109" s="78" t="s">
        <v>76</v>
      </c>
    </row>
    <row r="110" spans="2:10" ht="18" customHeight="1">
      <c r="B110" s="346"/>
      <c r="C110" s="47"/>
      <c r="D110" s="24"/>
      <c r="E110" s="25"/>
      <c r="F110" s="17"/>
      <c r="G110" s="18" t="s">
        <v>636</v>
      </c>
      <c r="H110" s="188">
        <v>150000</v>
      </c>
      <c r="I110" s="138">
        <f t="shared" si="7"/>
        <v>-272800</v>
      </c>
      <c r="J110" s="78" t="s">
        <v>76</v>
      </c>
    </row>
    <row r="111" spans="2:10" ht="18" customHeight="1">
      <c r="B111" s="346"/>
      <c r="C111" s="47"/>
      <c r="D111" s="24"/>
      <c r="E111" s="25"/>
      <c r="F111" s="17"/>
      <c r="G111" s="18" t="s">
        <v>639</v>
      </c>
      <c r="H111" s="188">
        <v>80000</v>
      </c>
      <c r="I111" s="138">
        <f t="shared" si="7"/>
        <v>-352800</v>
      </c>
      <c r="J111" s="78" t="s">
        <v>76</v>
      </c>
    </row>
    <row r="112" spans="2:10" ht="18" customHeight="1">
      <c r="B112" s="346"/>
      <c r="C112" s="47"/>
      <c r="D112" s="24"/>
      <c r="E112" s="25"/>
      <c r="F112" s="17" t="s">
        <v>664</v>
      </c>
      <c r="G112" s="18" t="s">
        <v>663</v>
      </c>
      <c r="H112" s="188">
        <v>6000</v>
      </c>
      <c r="I112" s="138">
        <f t="shared" si="7"/>
        <v>-358800</v>
      </c>
      <c r="J112" s="78" t="s">
        <v>76</v>
      </c>
    </row>
    <row r="113" spans="2:10" ht="18" customHeight="1">
      <c r="B113" s="346"/>
      <c r="C113" s="47"/>
      <c r="D113" s="24"/>
      <c r="E113" s="25"/>
      <c r="F113" s="17"/>
      <c r="G113" s="18" t="s">
        <v>670</v>
      </c>
      <c r="H113" s="188">
        <v>145000</v>
      </c>
      <c r="I113" s="138">
        <f t="shared" si="7"/>
        <v>-503800</v>
      </c>
      <c r="J113" s="78" t="s">
        <v>76</v>
      </c>
    </row>
    <row r="114" spans="2:10" ht="18" customHeight="1">
      <c r="B114" s="346"/>
      <c r="C114" s="47"/>
      <c r="D114" s="24"/>
      <c r="E114" s="25"/>
      <c r="F114" s="17"/>
      <c r="G114" s="18" t="s">
        <v>673</v>
      </c>
      <c r="H114" s="188">
        <v>90000</v>
      </c>
      <c r="I114" s="138">
        <f t="shared" si="7"/>
        <v>-593800</v>
      </c>
      <c r="J114" s="78" t="s">
        <v>76</v>
      </c>
    </row>
    <row r="115" spans="2:10" ht="18" customHeight="1">
      <c r="B115" s="346"/>
      <c r="C115" s="47"/>
      <c r="D115" s="24"/>
      <c r="E115" s="25"/>
      <c r="F115" s="17"/>
      <c r="G115" s="18" t="s">
        <v>674</v>
      </c>
      <c r="H115" s="188">
        <v>5100</v>
      </c>
      <c r="I115" s="138">
        <f t="shared" si="7"/>
        <v>-598900</v>
      </c>
      <c r="J115" s="78" t="s">
        <v>76</v>
      </c>
    </row>
    <row r="116" spans="2:10" ht="18" customHeight="1">
      <c r="B116" s="346"/>
      <c r="C116" s="315" t="s">
        <v>706</v>
      </c>
      <c r="D116" s="315" t="s">
        <v>512</v>
      </c>
      <c r="E116" s="193">
        <v>603900</v>
      </c>
      <c r="F116" s="324"/>
      <c r="G116" s="70" t="s">
        <v>676</v>
      </c>
      <c r="H116" s="191">
        <v>5000</v>
      </c>
      <c r="I116" s="271">
        <f>I115-H116+E116</f>
        <v>0</v>
      </c>
      <c r="J116" s="107" t="s">
        <v>76</v>
      </c>
    </row>
    <row r="117" spans="2:10" ht="18" customHeight="1">
      <c r="B117" s="333"/>
      <c r="C117" s="328"/>
      <c r="D117" s="328"/>
      <c r="E117" s="328"/>
      <c r="F117" s="328"/>
      <c r="G117" s="329"/>
      <c r="H117" s="330"/>
      <c r="I117" s="331"/>
      <c r="J117" s="337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52" t="s">
        <v>67</v>
      </c>
      <c r="C119" s="47"/>
      <c r="D119" s="24"/>
      <c r="E119" s="25"/>
      <c r="F119" s="17"/>
      <c r="G119" s="18"/>
      <c r="H119" s="19"/>
      <c r="I119" s="63"/>
      <c r="J119" s="79"/>
    </row>
    <row r="120" spans="2:10" ht="18" customHeight="1">
      <c r="B120" s="346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46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46"/>
      <c r="C122" s="47"/>
      <c r="D122" s="24"/>
      <c r="E122" s="193"/>
      <c r="F122" s="17"/>
      <c r="G122" s="18"/>
      <c r="H122" s="189"/>
      <c r="I122" s="63"/>
      <c r="J122" s="79"/>
    </row>
    <row r="123" spans="2:10" ht="18" customHeight="1">
      <c r="B123" s="346"/>
      <c r="C123" s="47"/>
      <c r="D123" s="24"/>
      <c r="E123" s="25"/>
      <c r="F123" s="17"/>
      <c r="G123" s="18"/>
      <c r="H123" s="188"/>
      <c r="I123" s="63"/>
      <c r="J123" s="79"/>
    </row>
    <row r="124" spans="2:10" ht="18" customHeight="1">
      <c r="B124" s="346"/>
      <c r="C124" s="20"/>
      <c r="D124" s="21"/>
      <c r="E124" s="54"/>
      <c r="F124" s="17"/>
      <c r="G124" s="18"/>
      <c r="H124" s="188"/>
      <c r="I124" s="63"/>
      <c r="J124" s="79"/>
    </row>
    <row r="125" spans="2:10" ht="18" customHeight="1">
      <c r="B125" s="346"/>
      <c r="C125" s="20"/>
      <c r="D125" s="21"/>
      <c r="E125" s="54"/>
      <c r="F125" s="17"/>
      <c r="G125" s="24"/>
      <c r="H125" s="189"/>
      <c r="I125" s="63"/>
      <c r="J125" s="79"/>
    </row>
    <row r="126" spans="2:10" ht="18" customHeight="1">
      <c r="B126" s="346"/>
      <c r="C126" s="20"/>
      <c r="D126" s="21"/>
      <c r="E126" s="54"/>
      <c r="F126" s="17"/>
      <c r="G126" s="18"/>
      <c r="H126" s="188"/>
      <c r="I126" s="63"/>
      <c r="J126" s="79"/>
    </row>
    <row r="127" spans="2:10" ht="18" customHeight="1">
      <c r="B127" s="346"/>
      <c r="C127" s="20"/>
      <c r="D127" s="21"/>
      <c r="E127" s="54"/>
      <c r="F127" s="20"/>
      <c r="G127" s="18"/>
      <c r="H127" s="188"/>
      <c r="I127" s="63"/>
      <c r="J127" s="79"/>
    </row>
    <row r="128" spans="2:10" ht="18" customHeight="1">
      <c r="B128" s="346"/>
      <c r="C128" s="20"/>
      <c r="D128" s="21"/>
      <c r="E128" s="54"/>
      <c r="F128" s="177"/>
      <c r="G128" s="40"/>
      <c r="H128" s="189"/>
      <c r="I128" s="63"/>
      <c r="J128" s="79"/>
    </row>
    <row r="129" spans="2:10" ht="18" customHeight="1">
      <c r="B129" s="346"/>
      <c r="C129" s="20"/>
      <c r="D129" s="21"/>
      <c r="E129" s="54"/>
      <c r="F129" s="17"/>
      <c r="G129" s="24"/>
      <c r="H129" s="193"/>
      <c r="I129" s="63"/>
      <c r="J129" s="79"/>
    </row>
    <row r="130" spans="2:10" ht="18" customHeight="1">
      <c r="B130" s="346"/>
      <c r="C130" s="20"/>
      <c r="D130" s="21"/>
      <c r="E130" s="54"/>
      <c r="F130" s="17"/>
      <c r="G130" s="18"/>
      <c r="H130" s="188"/>
      <c r="I130" s="63"/>
      <c r="J130" s="79"/>
    </row>
    <row r="131" spans="2:10" ht="18" customHeight="1">
      <c r="B131" s="346"/>
      <c r="C131" s="20"/>
      <c r="D131" s="21"/>
      <c r="E131" s="54"/>
      <c r="F131" s="17"/>
      <c r="G131" s="18"/>
      <c r="H131" s="188"/>
      <c r="I131" s="63"/>
      <c r="J131" s="79"/>
    </row>
    <row r="132" spans="2:10" ht="18" customHeight="1">
      <c r="B132" s="346"/>
      <c r="C132" s="20"/>
      <c r="D132" s="21"/>
      <c r="E132" s="54"/>
      <c r="F132" s="17"/>
      <c r="G132" s="18"/>
      <c r="H132" s="188"/>
      <c r="I132" s="63"/>
      <c r="J132" s="79"/>
    </row>
    <row r="133" spans="2:10" ht="18" customHeight="1">
      <c r="B133" s="346"/>
      <c r="C133" s="47"/>
      <c r="D133" s="24"/>
      <c r="E133" s="25"/>
      <c r="F133" s="17"/>
      <c r="G133" s="18"/>
      <c r="H133" s="188"/>
      <c r="I133" s="63"/>
      <c r="J133" s="79"/>
    </row>
    <row r="134" spans="2:10" ht="18" customHeight="1">
      <c r="B134" s="346"/>
      <c r="C134" s="47"/>
      <c r="D134" s="24"/>
      <c r="E134" s="25"/>
      <c r="F134" s="175"/>
      <c r="G134" s="24"/>
      <c r="H134" s="185"/>
      <c r="I134" s="63"/>
      <c r="J134" s="79"/>
    </row>
    <row r="135" spans="2:10" ht="18" customHeight="1">
      <c r="B135" s="346"/>
      <c r="C135" s="47"/>
      <c r="D135" s="24"/>
      <c r="E135" s="25"/>
      <c r="F135" s="17"/>
      <c r="G135" s="18"/>
      <c r="H135" s="188"/>
      <c r="I135" s="63"/>
      <c r="J135" s="79"/>
    </row>
    <row r="136" spans="2:10" ht="18" customHeight="1">
      <c r="B136" s="346"/>
      <c r="C136" s="47"/>
      <c r="D136" s="24"/>
      <c r="E136" s="25"/>
      <c r="F136" s="17"/>
      <c r="G136" s="18"/>
      <c r="H136" s="188"/>
      <c r="I136" s="63"/>
      <c r="J136" s="79"/>
    </row>
    <row r="137" spans="2:10" ht="18" customHeight="1">
      <c r="B137" s="346"/>
      <c r="C137" s="47"/>
      <c r="D137" s="24"/>
      <c r="E137" s="25"/>
      <c r="F137" s="17"/>
      <c r="G137" s="18"/>
      <c r="H137" s="188"/>
      <c r="I137" s="138"/>
      <c r="J137" s="78"/>
    </row>
    <row r="138" spans="2:10" ht="18" customHeight="1">
      <c r="B138" s="346"/>
      <c r="C138" s="47"/>
      <c r="D138" s="24"/>
      <c r="E138" s="25"/>
      <c r="F138" s="17"/>
      <c r="G138" s="18"/>
      <c r="H138" s="188"/>
      <c r="I138" s="138"/>
      <c r="J138" s="78"/>
    </row>
    <row r="139" spans="2:10" ht="18" customHeight="1">
      <c r="B139" s="346"/>
      <c r="C139" s="47"/>
      <c r="D139" s="24"/>
      <c r="E139" s="25"/>
      <c r="F139" s="17"/>
      <c r="G139" s="18"/>
      <c r="H139" s="188"/>
      <c r="I139" s="138"/>
      <c r="J139" s="78"/>
    </row>
    <row r="140" spans="2:10" ht="18" customHeight="1">
      <c r="B140" s="346"/>
      <c r="C140" s="47"/>
      <c r="D140" s="24"/>
      <c r="E140" s="25"/>
      <c r="F140" s="17"/>
      <c r="G140" s="18"/>
      <c r="H140" s="188"/>
      <c r="I140" s="138"/>
      <c r="J140" s="78"/>
    </row>
    <row r="141" spans="2:10" ht="18" customHeight="1">
      <c r="B141" s="346"/>
      <c r="C141" s="47"/>
      <c r="D141" s="24"/>
      <c r="E141" s="25"/>
      <c r="F141" s="17"/>
      <c r="G141" s="18"/>
      <c r="H141" s="188"/>
      <c r="I141" s="138"/>
      <c r="J141" s="78"/>
    </row>
    <row r="142" spans="2:10" ht="18" customHeight="1">
      <c r="B142" s="346"/>
      <c r="C142" s="47"/>
      <c r="D142" s="24"/>
      <c r="E142" s="25"/>
      <c r="F142" s="17"/>
      <c r="G142" s="18"/>
      <c r="H142" s="188"/>
      <c r="I142" s="138"/>
      <c r="J142" s="78"/>
    </row>
    <row r="143" spans="2:10" ht="18" customHeight="1">
      <c r="B143" s="346"/>
      <c r="C143" s="47"/>
      <c r="D143" s="24"/>
      <c r="E143" s="25"/>
      <c r="F143" s="17"/>
      <c r="G143" s="18"/>
      <c r="H143" s="188"/>
      <c r="I143" s="138"/>
      <c r="J143" s="78"/>
    </row>
    <row r="144" spans="2:10" ht="18" customHeight="1">
      <c r="B144" s="346"/>
      <c r="C144" s="47"/>
      <c r="D144" s="24"/>
      <c r="E144" s="25"/>
      <c r="F144" s="17"/>
      <c r="G144" s="18"/>
      <c r="H144" s="188"/>
      <c r="I144" s="138"/>
      <c r="J144" s="78"/>
    </row>
    <row r="145" spans="2:10" ht="18" customHeight="1">
      <c r="B145" s="347"/>
      <c r="C145" s="210"/>
      <c r="D145" s="210"/>
      <c r="E145" s="210"/>
      <c r="F145" s="210"/>
      <c r="G145" s="18"/>
      <c r="H145" s="188"/>
      <c r="I145" s="138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52" t="s">
        <v>68</v>
      </c>
      <c r="C148" s="234"/>
      <c r="D148" s="221"/>
      <c r="E148" s="258"/>
      <c r="F148" s="220" t="s">
        <v>81</v>
      </c>
      <c r="G148" s="92" t="s">
        <v>90</v>
      </c>
      <c r="H148" s="93">
        <v>50</v>
      </c>
      <c r="I148" s="237">
        <v>1297</v>
      </c>
      <c r="J148" s="259" t="s">
        <v>10</v>
      </c>
    </row>
    <row r="149" spans="2:10" ht="18" customHeight="1">
      <c r="B149" s="346"/>
      <c r="C149" s="20"/>
      <c r="D149" s="21"/>
      <c r="E149" s="54"/>
      <c r="F149" s="17"/>
      <c r="G149" s="18" t="s">
        <v>94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46"/>
      <c r="C150" s="20" t="s">
        <v>105</v>
      </c>
      <c r="D150" s="21" t="s">
        <v>135</v>
      </c>
      <c r="E150" s="54">
        <f>600000/171</f>
        <v>3508.7719298245615</v>
      </c>
      <c r="F150" s="17" t="s">
        <v>99</v>
      </c>
      <c r="G150" s="18" t="s">
        <v>100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46"/>
      <c r="C151" s="47"/>
      <c r="D151" s="24"/>
      <c r="E151" s="25"/>
      <c r="F151" s="175" t="s">
        <v>127</v>
      </c>
      <c r="G151" s="18" t="s">
        <v>129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46"/>
      <c r="C152" s="20"/>
      <c r="D152" s="24"/>
      <c r="E152" s="25"/>
      <c r="F152" s="175" t="s">
        <v>138</v>
      </c>
      <c r="G152" s="18" t="s">
        <v>128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46"/>
      <c r="C153" s="47"/>
      <c r="D153" s="24"/>
      <c r="E153" s="25"/>
      <c r="F153" s="17" t="s">
        <v>154</v>
      </c>
      <c r="G153" s="24" t="s">
        <v>155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46"/>
      <c r="C154" s="47"/>
      <c r="D154" s="24"/>
      <c r="E154" s="25"/>
      <c r="F154" s="17" t="s">
        <v>158</v>
      </c>
      <c r="G154" s="18" t="s">
        <v>159</v>
      </c>
      <c r="H154" s="19" t="s">
        <v>189</v>
      </c>
      <c r="I154" s="63">
        <f>I153*170</f>
        <v>705291.2280701754</v>
      </c>
      <c r="J154" s="43" t="s">
        <v>10</v>
      </c>
    </row>
    <row r="155" spans="2:10" ht="18" customHeight="1">
      <c r="B155" s="346"/>
      <c r="C155" s="47"/>
      <c r="D155" s="24"/>
      <c r="E155" s="25"/>
      <c r="F155" s="17" t="s">
        <v>162</v>
      </c>
      <c r="G155" s="18" t="s">
        <v>168</v>
      </c>
      <c r="H155" s="188">
        <v>10000</v>
      </c>
      <c r="I155" s="63">
        <f aca="true" t="shared" si="8" ref="I155:I160">I154-H155</f>
        <v>695291.2280701754</v>
      </c>
      <c r="J155" s="43" t="s">
        <v>10</v>
      </c>
    </row>
    <row r="156" spans="2:10" ht="18" customHeight="1">
      <c r="B156" s="346"/>
      <c r="C156" s="47"/>
      <c r="D156" s="24"/>
      <c r="E156" s="25"/>
      <c r="F156" s="17" t="s">
        <v>206</v>
      </c>
      <c r="G156" s="18" t="s">
        <v>209</v>
      </c>
      <c r="H156" s="188">
        <v>30000</v>
      </c>
      <c r="I156" s="63">
        <f t="shared" si="8"/>
        <v>665291.2280701754</v>
      </c>
      <c r="J156" s="43" t="s">
        <v>10</v>
      </c>
    </row>
    <row r="157" spans="2:10" ht="18" customHeight="1">
      <c r="B157" s="346"/>
      <c r="C157" s="47"/>
      <c r="D157" s="24"/>
      <c r="E157" s="25"/>
      <c r="F157" s="17" t="s">
        <v>237</v>
      </c>
      <c r="G157" s="18" t="s">
        <v>238</v>
      </c>
      <c r="H157" s="188">
        <v>71500</v>
      </c>
      <c r="I157" s="63">
        <f t="shared" si="8"/>
        <v>593791.2280701754</v>
      </c>
      <c r="J157" s="43" t="s">
        <v>10</v>
      </c>
    </row>
    <row r="158" spans="2:10" ht="18" customHeight="1">
      <c r="B158" s="346"/>
      <c r="C158" s="20"/>
      <c r="D158" s="21"/>
      <c r="E158" s="54"/>
      <c r="F158" s="17" t="s">
        <v>277</v>
      </c>
      <c r="G158" s="18" t="s">
        <v>278</v>
      </c>
      <c r="H158" s="188">
        <v>80000</v>
      </c>
      <c r="I158" s="63">
        <f t="shared" si="8"/>
        <v>513791.2280701754</v>
      </c>
      <c r="J158" s="43" t="s">
        <v>10</v>
      </c>
    </row>
    <row r="159" spans="2:10" ht="18" customHeight="1">
      <c r="B159" s="346"/>
      <c r="C159" s="20"/>
      <c r="D159" s="21"/>
      <c r="E159" s="54"/>
      <c r="F159" s="17" t="s">
        <v>280</v>
      </c>
      <c r="G159" s="24" t="s">
        <v>292</v>
      </c>
      <c r="H159" s="188">
        <v>52500</v>
      </c>
      <c r="I159" s="63">
        <f t="shared" si="8"/>
        <v>461291.2280701754</v>
      </c>
      <c r="J159" s="43" t="s">
        <v>10</v>
      </c>
    </row>
    <row r="160" spans="2:10" ht="18" customHeight="1">
      <c r="B160" s="346"/>
      <c r="C160" s="20"/>
      <c r="D160" s="21"/>
      <c r="E160" s="54"/>
      <c r="F160" s="20" t="s">
        <v>325</v>
      </c>
      <c r="G160" s="18" t="s">
        <v>328</v>
      </c>
      <c r="H160" s="188">
        <f>3500*5+32000</f>
        <v>49500</v>
      </c>
      <c r="I160" s="63">
        <f t="shared" si="8"/>
        <v>411791.2280701754</v>
      </c>
      <c r="J160" s="43" t="s">
        <v>10</v>
      </c>
    </row>
    <row r="161" spans="2:10" ht="18" customHeight="1">
      <c r="B161" s="346"/>
      <c r="C161" s="47"/>
      <c r="D161" s="24"/>
      <c r="E161" s="25"/>
      <c r="F161" s="17" t="s">
        <v>341</v>
      </c>
      <c r="G161" s="18" t="s">
        <v>346</v>
      </c>
      <c r="H161" s="188">
        <v>30000</v>
      </c>
      <c r="I161" s="63">
        <f aca="true" t="shared" si="9" ref="I161:I166">I160-H161</f>
        <v>381791.2280701754</v>
      </c>
      <c r="J161" s="43" t="s">
        <v>10</v>
      </c>
    </row>
    <row r="162" spans="2:10" ht="18" customHeight="1">
      <c r="B162" s="346"/>
      <c r="C162" s="20"/>
      <c r="D162" s="24"/>
      <c r="E162" s="25"/>
      <c r="F162" s="17" t="s">
        <v>380</v>
      </c>
      <c r="G162" s="24" t="s">
        <v>382</v>
      </c>
      <c r="H162" s="193">
        <v>18000</v>
      </c>
      <c r="I162" s="63">
        <f t="shared" si="9"/>
        <v>363791.2280701754</v>
      </c>
      <c r="J162" s="43" t="s">
        <v>10</v>
      </c>
    </row>
    <row r="163" spans="2:10" ht="18" customHeight="1">
      <c r="B163" s="346"/>
      <c r="C163" s="47"/>
      <c r="D163" s="24"/>
      <c r="E163" s="25"/>
      <c r="F163" s="17" t="s">
        <v>386</v>
      </c>
      <c r="G163" s="18" t="s">
        <v>387</v>
      </c>
      <c r="H163" s="188">
        <v>5000</v>
      </c>
      <c r="I163" s="63">
        <f t="shared" si="9"/>
        <v>358791.2280701754</v>
      </c>
      <c r="J163" s="43" t="s">
        <v>10</v>
      </c>
    </row>
    <row r="164" spans="2:10" ht="18" customHeight="1">
      <c r="B164" s="346"/>
      <c r="C164" s="47"/>
      <c r="D164" s="24"/>
      <c r="E164" s="25"/>
      <c r="F164" s="17" t="s">
        <v>440</v>
      </c>
      <c r="G164" s="18" t="s">
        <v>444</v>
      </c>
      <c r="H164" s="188">
        <v>6300</v>
      </c>
      <c r="I164" s="63">
        <f t="shared" si="9"/>
        <v>352491.2280701754</v>
      </c>
      <c r="J164" s="43" t="s">
        <v>10</v>
      </c>
    </row>
    <row r="165" spans="2:10" ht="18" customHeight="1">
      <c r="B165" s="346"/>
      <c r="C165" s="47"/>
      <c r="D165" s="24"/>
      <c r="E165" s="25"/>
      <c r="F165" s="17" t="s">
        <v>466</v>
      </c>
      <c r="G165" s="18" t="s">
        <v>479</v>
      </c>
      <c r="H165" s="188">
        <v>51400</v>
      </c>
      <c r="I165" s="63">
        <f t="shared" si="9"/>
        <v>301091.2280701754</v>
      </c>
      <c r="J165" s="43" t="s">
        <v>10</v>
      </c>
    </row>
    <row r="166" spans="2:10" ht="18" customHeight="1">
      <c r="B166" s="346"/>
      <c r="C166" s="47"/>
      <c r="D166" s="24"/>
      <c r="E166" s="25"/>
      <c r="F166" s="17" t="s">
        <v>522</v>
      </c>
      <c r="G166" s="18" t="s">
        <v>523</v>
      </c>
      <c r="H166" s="188">
        <v>5000</v>
      </c>
      <c r="I166" s="63">
        <f t="shared" si="9"/>
        <v>296091.2280701754</v>
      </c>
      <c r="J166" s="43" t="s">
        <v>10</v>
      </c>
    </row>
    <row r="167" spans="2:10" ht="18" customHeight="1">
      <c r="B167" s="346"/>
      <c r="C167" s="47"/>
      <c r="D167" s="24"/>
      <c r="E167" s="25"/>
      <c r="F167" s="17" t="s">
        <v>534</v>
      </c>
      <c r="G167" s="18" t="s">
        <v>540</v>
      </c>
      <c r="H167" s="188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46"/>
      <c r="C168" s="324"/>
      <c r="D168" s="324"/>
      <c r="E168" s="324"/>
      <c r="F168" s="47" t="s">
        <v>565</v>
      </c>
      <c r="G168" s="315" t="s">
        <v>569</v>
      </c>
      <c r="H168" s="191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46"/>
      <c r="C169" s="20"/>
      <c r="D169" s="21"/>
      <c r="E169" s="16"/>
      <c r="F169" s="17"/>
      <c r="G169" s="18" t="s">
        <v>594</v>
      </c>
      <c r="H169" s="188">
        <v>21000</v>
      </c>
      <c r="I169" s="63">
        <f>I168-H169</f>
        <v>97591.22807017539</v>
      </c>
      <c r="J169" s="78" t="s">
        <v>76</v>
      </c>
    </row>
    <row r="170" spans="2:10" ht="18" customHeight="1">
      <c r="B170" s="346"/>
      <c r="C170" s="20"/>
      <c r="D170" s="21"/>
      <c r="E170" s="16"/>
      <c r="F170" s="20" t="s">
        <v>604</v>
      </c>
      <c r="G170" s="18" t="s">
        <v>605</v>
      </c>
      <c r="H170" s="188">
        <v>67500</v>
      </c>
      <c r="I170" s="63">
        <f>I169-H170</f>
        <v>30091.22807017539</v>
      </c>
      <c r="J170" s="78" t="s">
        <v>76</v>
      </c>
    </row>
    <row r="171" spans="2:10" ht="18" customHeight="1">
      <c r="B171" s="346"/>
      <c r="C171" s="20"/>
      <c r="D171" s="21"/>
      <c r="E171" s="16"/>
      <c r="F171" s="20" t="s">
        <v>611</v>
      </c>
      <c r="G171" s="18" t="s">
        <v>618</v>
      </c>
      <c r="H171" s="188">
        <v>35000</v>
      </c>
      <c r="I171" s="63">
        <f>I170-H171</f>
        <v>-4908.771929824608</v>
      </c>
      <c r="J171" s="78" t="s">
        <v>76</v>
      </c>
    </row>
    <row r="172" spans="2:10" ht="18" customHeight="1">
      <c r="B172" s="346"/>
      <c r="C172" s="20" t="s">
        <v>632</v>
      </c>
      <c r="D172" s="24" t="s">
        <v>631</v>
      </c>
      <c r="E172" s="25">
        <v>300000</v>
      </c>
      <c r="F172" s="17"/>
      <c r="G172" s="18" t="s">
        <v>619</v>
      </c>
      <c r="H172" s="188">
        <v>35000</v>
      </c>
      <c r="I172" s="63">
        <f>I171-H172+E172</f>
        <v>260091.2280701754</v>
      </c>
      <c r="J172" s="78" t="s">
        <v>76</v>
      </c>
    </row>
    <row r="173" spans="2:10" ht="18" customHeight="1">
      <c r="B173" s="346"/>
      <c r="C173" s="47"/>
      <c r="D173" s="24"/>
      <c r="E173" s="25"/>
      <c r="F173" s="17" t="s">
        <v>637</v>
      </c>
      <c r="G173" s="18" t="s">
        <v>635</v>
      </c>
      <c r="H173" s="188">
        <v>138640</v>
      </c>
      <c r="I173" s="63">
        <f>I172-H173+E173</f>
        <v>121451.22807017539</v>
      </c>
      <c r="J173" s="78" t="s">
        <v>76</v>
      </c>
    </row>
    <row r="174" spans="2:10" ht="18" customHeight="1">
      <c r="B174" s="347"/>
      <c r="C174" s="210"/>
      <c r="D174" s="210"/>
      <c r="E174" s="210"/>
      <c r="F174" s="211"/>
      <c r="G174" s="32" t="s">
        <v>636</v>
      </c>
      <c r="H174" s="202">
        <v>150000</v>
      </c>
      <c r="I174" s="69">
        <f>I173-H174+E174</f>
        <v>-28548.77192982461</v>
      </c>
      <c r="J174" s="217" t="s">
        <v>76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52" t="s">
        <v>68</v>
      </c>
      <c r="C177" s="234"/>
      <c r="D177" s="221"/>
      <c r="E177" s="258"/>
      <c r="F177" s="17" t="s">
        <v>664</v>
      </c>
      <c r="G177" s="18" t="s">
        <v>663</v>
      </c>
      <c r="H177" s="188">
        <v>6000</v>
      </c>
      <c r="I177" s="237">
        <f>I174-H177</f>
        <v>-34548.77192982461</v>
      </c>
      <c r="J177" s="259"/>
    </row>
    <row r="178" spans="2:10" ht="18" customHeight="1">
      <c r="B178" s="346"/>
      <c r="C178" s="20"/>
      <c r="D178" s="21"/>
      <c r="E178" s="54"/>
      <c r="F178" s="175" t="s">
        <v>665</v>
      </c>
      <c r="G178" s="18" t="s">
        <v>666</v>
      </c>
      <c r="H178" s="188">
        <v>100000</v>
      </c>
      <c r="I178" s="63">
        <f>I177-H178</f>
        <v>-134548.7719298246</v>
      </c>
      <c r="J178" s="43"/>
    </row>
    <row r="179" spans="2:10" ht="18" customHeight="1">
      <c r="B179" s="346"/>
      <c r="C179" s="20"/>
      <c r="D179" s="21"/>
      <c r="E179" s="54"/>
      <c r="F179" s="17" t="s">
        <v>667</v>
      </c>
      <c r="G179" s="18" t="s">
        <v>668</v>
      </c>
      <c r="H179" s="188">
        <v>145000</v>
      </c>
      <c r="I179" s="63">
        <f>I178-H179</f>
        <v>-279548.7719298246</v>
      </c>
      <c r="J179" s="43"/>
    </row>
    <row r="180" spans="2:10" ht="18" customHeight="1">
      <c r="B180" s="346"/>
      <c r="C180" s="47"/>
      <c r="D180" s="24"/>
      <c r="E180" s="25"/>
      <c r="F180" s="175"/>
      <c r="G180" s="18" t="s">
        <v>670</v>
      </c>
      <c r="H180" s="188">
        <v>145000</v>
      </c>
      <c r="I180" s="63">
        <f>I179-H180</f>
        <v>-424548.7719298246</v>
      </c>
      <c r="J180" s="43"/>
    </row>
    <row r="181" spans="2:10" ht="18" customHeight="1">
      <c r="B181" s="346"/>
      <c r="C181" s="20"/>
      <c r="D181" s="24"/>
      <c r="E181" s="25"/>
      <c r="F181" s="175"/>
      <c r="G181" s="18" t="s">
        <v>671</v>
      </c>
      <c r="H181" s="188">
        <v>6400</v>
      </c>
      <c r="I181" s="63">
        <f>I180-H181</f>
        <v>-430948.7719298246</v>
      </c>
      <c r="J181" s="43"/>
    </row>
    <row r="182" spans="2:10" ht="18" customHeight="1">
      <c r="B182" s="346"/>
      <c r="C182" s="47"/>
      <c r="D182" s="24"/>
      <c r="E182" s="25"/>
      <c r="F182" s="17"/>
      <c r="G182" s="18" t="s">
        <v>673</v>
      </c>
      <c r="H182" s="188">
        <v>90000</v>
      </c>
      <c r="I182" s="63">
        <f>I181-H182</f>
        <v>-520948.7719298246</v>
      </c>
      <c r="J182" s="43"/>
    </row>
    <row r="183" spans="2:10" ht="18" customHeight="1">
      <c r="B183" s="346"/>
      <c r="C183" s="47" t="s">
        <v>698</v>
      </c>
      <c r="D183" s="24" t="s">
        <v>631</v>
      </c>
      <c r="E183" s="25">
        <v>550000</v>
      </c>
      <c r="F183" s="17"/>
      <c r="G183" s="18" t="s">
        <v>674</v>
      </c>
      <c r="H183" s="188">
        <v>5100</v>
      </c>
      <c r="I183" s="63">
        <f>I182-H183+E183</f>
        <v>23951.22807017539</v>
      </c>
      <c r="J183" s="43"/>
    </row>
    <row r="184" spans="2:10" ht="18" customHeight="1">
      <c r="B184" s="346"/>
      <c r="C184" s="47" t="s">
        <v>686</v>
      </c>
      <c r="D184" s="24" t="s">
        <v>631</v>
      </c>
      <c r="E184" s="25">
        <v>100000</v>
      </c>
      <c r="F184" s="17"/>
      <c r="G184" s="18" t="s">
        <v>676</v>
      </c>
      <c r="H184" s="188">
        <v>5000</v>
      </c>
      <c r="I184" s="63">
        <f>I183-H184+E184</f>
        <v>118951.22807017539</v>
      </c>
      <c r="J184" s="43"/>
    </row>
    <row r="185" spans="2:10" ht="18" customHeight="1">
      <c r="B185" s="346"/>
      <c r="C185" s="47"/>
      <c r="D185" s="24"/>
      <c r="E185" s="25"/>
      <c r="F185" s="17"/>
      <c r="G185" s="40" t="s">
        <v>694</v>
      </c>
      <c r="H185" s="188">
        <v>36330</v>
      </c>
      <c r="I185" s="63">
        <f>I184-H185+E185</f>
        <v>82621.22807017539</v>
      </c>
      <c r="J185" s="43"/>
    </row>
    <row r="186" spans="2:10" ht="18" customHeight="1">
      <c r="B186" s="346"/>
      <c r="C186" s="47"/>
      <c r="D186" s="24"/>
      <c r="E186" s="25"/>
      <c r="F186" s="17"/>
      <c r="G186" s="18"/>
      <c r="H186" s="188"/>
      <c r="I186" s="63"/>
      <c r="J186" s="43"/>
    </row>
    <row r="187" spans="2:10" ht="18" customHeight="1">
      <c r="B187" s="346"/>
      <c r="C187" s="20"/>
      <c r="D187" s="21"/>
      <c r="E187" s="54"/>
      <c r="F187" s="17"/>
      <c r="G187" s="18"/>
      <c r="H187" s="188"/>
      <c r="I187" s="63"/>
      <c r="J187" s="43"/>
    </row>
    <row r="188" spans="2:10" ht="18" customHeight="1">
      <c r="B188" s="346"/>
      <c r="C188" s="20"/>
      <c r="D188" s="21"/>
      <c r="E188" s="54"/>
      <c r="F188" s="17"/>
      <c r="G188" s="24"/>
      <c r="H188" s="188"/>
      <c r="I188" s="63"/>
      <c r="J188" s="43"/>
    </row>
    <row r="189" spans="2:10" ht="18" customHeight="1">
      <c r="B189" s="346"/>
      <c r="C189" s="20"/>
      <c r="D189" s="21"/>
      <c r="E189" s="54"/>
      <c r="F189" s="20"/>
      <c r="G189" s="18"/>
      <c r="H189" s="188"/>
      <c r="I189" s="63"/>
      <c r="J189" s="43"/>
    </row>
    <row r="190" spans="2:10" ht="18" customHeight="1">
      <c r="B190" s="346"/>
      <c r="C190" s="47"/>
      <c r="D190" s="24"/>
      <c r="E190" s="25"/>
      <c r="F190" s="17"/>
      <c r="G190" s="18"/>
      <c r="H190" s="188"/>
      <c r="I190" s="63"/>
      <c r="J190" s="43"/>
    </row>
    <row r="191" spans="2:10" ht="18" customHeight="1">
      <c r="B191" s="346"/>
      <c r="C191" s="20"/>
      <c r="D191" s="24"/>
      <c r="E191" s="25"/>
      <c r="F191" s="17"/>
      <c r="G191" s="24"/>
      <c r="H191" s="193"/>
      <c r="I191" s="63"/>
      <c r="J191" s="43"/>
    </row>
    <row r="192" spans="2:10" ht="18" customHeight="1">
      <c r="B192" s="346"/>
      <c r="C192" s="47"/>
      <c r="D192" s="24"/>
      <c r="E192" s="25"/>
      <c r="F192" s="17"/>
      <c r="G192" s="18"/>
      <c r="H192" s="188"/>
      <c r="I192" s="63"/>
      <c r="J192" s="43"/>
    </row>
    <row r="193" spans="2:10" ht="18" customHeight="1">
      <c r="B193" s="346"/>
      <c r="C193" s="47"/>
      <c r="D193" s="24"/>
      <c r="E193" s="25"/>
      <c r="F193" s="17"/>
      <c r="G193" s="18"/>
      <c r="H193" s="188"/>
      <c r="I193" s="63"/>
      <c r="J193" s="43"/>
    </row>
    <row r="194" spans="2:10" ht="18" customHeight="1">
      <c r="B194" s="346"/>
      <c r="C194" s="47"/>
      <c r="D194" s="24"/>
      <c r="E194" s="25"/>
      <c r="F194" s="17"/>
      <c r="G194" s="18"/>
      <c r="H194" s="188"/>
      <c r="I194" s="63"/>
      <c r="J194" s="43"/>
    </row>
    <row r="195" spans="2:10" ht="18" customHeight="1">
      <c r="B195" s="346"/>
      <c r="C195" s="47"/>
      <c r="D195" s="24"/>
      <c r="E195" s="25"/>
      <c r="F195" s="17"/>
      <c r="G195" s="18"/>
      <c r="H195" s="188"/>
      <c r="I195" s="63"/>
      <c r="J195" s="43"/>
    </row>
    <row r="196" spans="2:10" ht="18" customHeight="1">
      <c r="B196" s="346"/>
      <c r="C196" s="47"/>
      <c r="D196" s="24"/>
      <c r="E196" s="25"/>
      <c r="F196" s="17"/>
      <c r="G196" s="18"/>
      <c r="H196" s="188"/>
      <c r="I196" s="63"/>
      <c r="J196" s="43"/>
    </row>
    <row r="197" spans="2:10" ht="18" customHeight="1">
      <c r="B197" s="346"/>
      <c r="C197" s="324"/>
      <c r="D197" s="324"/>
      <c r="E197" s="324"/>
      <c r="F197" s="47"/>
      <c r="G197" s="315"/>
      <c r="H197" s="191"/>
      <c r="I197" s="80"/>
      <c r="J197" s="43"/>
    </row>
    <row r="198" spans="2:10" ht="18" customHeight="1">
      <c r="B198" s="346"/>
      <c r="C198" s="20"/>
      <c r="D198" s="21"/>
      <c r="E198" s="16"/>
      <c r="F198" s="17"/>
      <c r="G198" s="18"/>
      <c r="H198" s="188"/>
      <c r="I198" s="63"/>
      <c r="J198" s="78"/>
    </row>
    <row r="199" spans="2:10" ht="18" customHeight="1">
      <c r="B199" s="346"/>
      <c r="C199" s="20"/>
      <c r="D199" s="21"/>
      <c r="E199" s="16"/>
      <c r="F199" s="20"/>
      <c r="G199" s="18"/>
      <c r="H199" s="188"/>
      <c r="I199" s="63"/>
      <c r="J199" s="78"/>
    </row>
    <row r="200" spans="2:10" ht="18" customHeight="1">
      <c r="B200" s="346"/>
      <c r="C200" s="20"/>
      <c r="D200" s="21"/>
      <c r="E200" s="16"/>
      <c r="F200" s="20"/>
      <c r="G200" s="18"/>
      <c r="H200" s="188"/>
      <c r="I200" s="63"/>
      <c r="J200" s="78"/>
    </row>
    <row r="201" spans="2:10" ht="18" customHeight="1">
      <c r="B201" s="346"/>
      <c r="C201" s="20"/>
      <c r="D201" s="24"/>
      <c r="E201" s="25"/>
      <c r="F201" s="17"/>
      <c r="G201" s="18"/>
      <c r="H201" s="188"/>
      <c r="I201" s="63"/>
      <c r="J201" s="78"/>
    </row>
    <row r="202" spans="2:10" ht="18" customHeight="1">
      <c r="B202" s="346"/>
      <c r="C202" s="47"/>
      <c r="D202" s="24"/>
      <c r="E202" s="25"/>
      <c r="F202" s="17"/>
      <c r="G202" s="18"/>
      <c r="H202" s="188"/>
      <c r="I202" s="63"/>
      <c r="J202" s="78"/>
    </row>
    <row r="203" spans="2:10" ht="18" customHeight="1">
      <c r="B203" s="347"/>
      <c r="C203" s="210"/>
      <c r="D203" s="210"/>
      <c r="E203" s="210"/>
      <c r="F203" s="211"/>
      <c r="G203" s="32"/>
      <c r="H203" s="202"/>
      <c r="I203" s="69"/>
      <c r="J203" s="217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52" t="s">
        <v>69</v>
      </c>
      <c r="C206" s="20"/>
      <c r="D206" s="21"/>
      <c r="E206" s="54"/>
      <c r="F206" s="17" t="s">
        <v>81</v>
      </c>
      <c r="G206" s="18" t="s">
        <v>94</v>
      </c>
      <c r="H206" s="19">
        <v>20</v>
      </c>
      <c r="I206" s="37">
        <v>-424</v>
      </c>
      <c r="J206" s="78" t="s">
        <v>76</v>
      </c>
    </row>
    <row r="207" spans="2:10" ht="18" customHeight="1">
      <c r="B207" s="346"/>
      <c r="C207" s="20" t="s">
        <v>160</v>
      </c>
      <c r="D207" s="21" t="s">
        <v>128</v>
      </c>
      <c r="E207" s="186">
        <v>200000</v>
      </c>
      <c r="F207" s="17" t="s">
        <v>158</v>
      </c>
      <c r="G207" s="18" t="s">
        <v>159</v>
      </c>
      <c r="H207" s="19" t="s">
        <v>189</v>
      </c>
      <c r="I207" s="37">
        <f>-424*170+E207</f>
        <v>127920</v>
      </c>
      <c r="J207" s="78" t="str">
        <f aca="true" t="shared" si="10" ref="J207:J222">J206</f>
        <v>ok</v>
      </c>
    </row>
    <row r="208" spans="2:10" ht="18" customHeight="1">
      <c r="B208" s="346"/>
      <c r="C208" s="20"/>
      <c r="D208" s="21"/>
      <c r="E208" s="54"/>
      <c r="F208" s="20" t="s">
        <v>325</v>
      </c>
      <c r="G208" s="18" t="s">
        <v>328</v>
      </c>
      <c r="H208" s="188">
        <f>3500*2+32000</f>
        <v>39000</v>
      </c>
      <c r="I208" s="37">
        <f aca="true" t="shared" si="11" ref="I208:I213">I207-H208</f>
        <v>88920</v>
      </c>
      <c r="J208" s="78" t="str">
        <f t="shared" si="10"/>
        <v>ok</v>
      </c>
    </row>
    <row r="209" spans="2:10" ht="18" customHeight="1">
      <c r="B209" s="346"/>
      <c r="C209" s="20"/>
      <c r="D209" s="21"/>
      <c r="E209" s="54"/>
      <c r="F209" s="17"/>
      <c r="G209" s="18" t="s">
        <v>594</v>
      </c>
      <c r="H209" s="188">
        <v>21000</v>
      </c>
      <c r="I209" s="37">
        <f t="shared" si="11"/>
        <v>67920</v>
      </c>
      <c r="J209" s="78" t="str">
        <f t="shared" si="10"/>
        <v>ok</v>
      </c>
    </row>
    <row r="210" spans="2:10" ht="18" customHeight="1">
      <c r="B210" s="346"/>
      <c r="C210" s="20"/>
      <c r="D210" s="21"/>
      <c r="E210" s="54"/>
      <c r="F210" s="17" t="s">
        <v>611</v>
      </c>
      <c r="G210" s="18" t="s">
        <v>613</v>
      </c>
      <c r="H210" s="188">
        <v>136000</v>
      </c>
      <c r="I210" s="37">
        <f t="shared" si="11"/>
        <v>-68080</v>
      </c>
      <c r="J210" s="78" t="str">
        <f t="shared" si="10"/>
        <v>ok</v>
      </c>
    </row>
    <row r="211" spans="2:10" ht="18" customHeight="1">
      <c r="B211" s="346"/>
      <c r="C211" s="20"/>
      <c r="D211" s="21"/>
      <c r="E211" s="54"/>
      <c r="F211" s="17" t="s">
        <v>637</v>
      </c>
      <c r="G211" s="18" t="s">
        <v>635</v>
      </c>
      <c r="H211" s="188">
        <v>138640</v>
      </c>
      <c r="I211" s="37">
        <f t="shared" si="11"/>
        <v>-206720</v>
      </c>
      <c r="J211" s="78" t="str">
        <f t="shared" si="10"/>
        <v>ok</v>
      </c>
    </row>
    <row r="212" spans="2:10" ht="18" customHeight="1">
      <c r="B212" s="346"/>
      <c r="C212" s="20"/>
      <c r="D212" s="21"/>
      <c r="E212" s="54"/>
      <c r="F212" s="17"/>
      <c r="G212" s="18" t="s">
        <v>636</v>
      </c>
      <c r="H212" s="188">
        <v>150000</v>
      </c>
      <c r="I212" s="37">
        <f t="shared" si="11"/>
        <v>-356720</v>
      </c>
      <c r="J212" s="78" t="str">
        <f t="shared" si="10"/>
        <v>ok</v>
      </c>
    </row>
    <row r="213" spans="2:10" ht="18" customHeight="1">
      <c r="B213" s="346"/>
      <c r="C213" s="20"/>
      <c r="D213" s="21"/>
      <c r="E213" s="54"/>
      <c r="F213" s="17"/>
      <c r="G213" s="18" t="s">
        <v>639</v>
      </c>
      <c r="H213" s="188">
        <v>80000</v>
      </c>
      <c r="I213" s="37">
        <f t="shared" si="11"/>
        <v>-436720</v>
      </c>
      <c r="J213" s="78" t="str">
        <f t="shared" si="10"/>
        <v>ok</v>
      </c>
    </row>
    <row r="214" spans="2:10" ht="18" customHeight="1">
      <c r="B214" s="346"/>
      <c r="C214" s="20"/>
      <c r="D214" s="21"/>
      <c r="E214" s="54"/>
      <c r="F214" s="17" t="s">
        <v>664</v>
      </c>
      <c r="G214" s="18" t="s">
        <v>663</v>
      </c>
      <c r="H214" s="188">
        <v>6000</v>
      </c>
      <c r="I214" s="37">
        <f>I213-H214</f>
        <v>-442720</v>
      </c>
      <c r="J214" s="78" t="str">
        <f t="shared" si="10"/>
        <v>ok</v>
      </c>
    </row>
    <row r="215" spans="2:10" ht="18" customHeight="1">
      <c r="B215" s="346"/>
      <c r="C215" s="20"/>
      <c r="D215" s="21"/>
      <c r="E215" s="54"/>
      <c r="F215" s="175" t="s">
        <v>665</v>
      </c>
      <c r="G215" s="18" t="s">
        <v>666</v>
      </c>
      <c r="H215" s="188">
        <v>100000</v>
      </c>
      <c r="I215" s="37">
        <f>I214-H215</f>
        <v>-542720</v>
      </c>
      <c r="J215" s="78" t="str">
        <f t="shared" si="10"/>
        <v>ok</v>
      </c>
    </row>
    <row r="216" spans="2:10" ht="18" customHeight="1">
      <c r="B216" s="346"/>
      <c r="C216" s="20"/>
      <c r="D216" s="21"/>
      <c r="E216" s="54"/>
      <c r="F216" s="17" t="s">
        <v>667</v>
      </c>
      <c r="G216" s="18" t="s">
        <v>668</v>
      </c>
      <c r="H216" s="188">
        <v>145000</v>
      </c>
      <c r="I216" s="37">
        <f>I215-H216</f>
        <v>-687720</v>
      </c>
      <c r="J216" s="78" t="str">
        <f t="shared" si="10"/>
        <v>ok</v>
      </c>
    </row>
    <row r="217" spans="2:10" ht="18" customHeight="1">
      <c r="B217" s="346"/>
      <c r="C217" s="47"/>
      <c r="D217" s="24"/>
      <c r="E217" s="25"/>
      <c r="F217" s="17"/>
      <c r="G217" s="18" t="s">
        <v>670</v>
      </c>
      <c r="H217" s="188">
        <v>145000</v>
      </c>
      <c r="I217" s="37">
        <f>I216-H217</f>
        <v>-832720</v>
      </c>
      <c r="J217" s="78" t="str">
        <f t="shared" si="10"/>
        <v>ok</v>
      </c>
    </row>
    <row r="218" spans="2:10" ht="18" customHeight="1">
      <c r="B218" s="346"/>
      <c r="C218" s="47"/>
      <c r="D218" s="24"/>
      <c r="E218" s="25"/>
      <c r="F218" s="17"/>
      <c r="G218" s="18" t="s">
        <v>671</v>
      </c>
      <c r="H218" s="188">
        <v>6400</v>
      </c>
      <c r="I218" s="37">
        <f>I217-H218</f>
        <v>-839120</v>
      </c>
      <c r="J218" s="78" t="str">
        <f t="shared" si="10"/>
        <v>ok</v>
      </c>
    </row>
    <row r="219" spans="2:10" ht="18" customHeight="1">
      <c r="B219" s="346"/>
      <c r="C219" s="20" t="s">
        <v>681</v>
      </c>
      <c r="D219" s="21" t="s">
        <v>512</v>
      </c>
      <c r="E219" s="16">
        <v>200000</v>
      </c>
      <c r="F219" s="17"/>
      <c r="G219" s="18" t="s">
        <v>673</v>
      </c>
      <c r="H219" s="188">
        <v>90000</v>
      </c>
      <c r="I219" s="37">
        <f>I218-H219+E219</f>
        <v>-729120</v>
      </c>
      <c r="J219" s="78" t="str">
        <f t="shared" si="10"/>
        <v>ok</v>
      </c>
    </row>
    <row r="220" spans="2:10" ht="18" customHeight="1">
      <c r="B220" s="346"/>
      <c r="C220" s="20" t="s">
        <v>682</v>
      </c>
      <c r="D220" s="21" t="s">
        <v>512</v>
      </c>
      <c r="E220" s="16">
        <v>200000</v>
      </c>
      <c r="F220" s="17"/>
      <c r="G220" s="18" t="s">
        <v>674</v>
      </c>
      <c r="H220" s="188">
        <v>5100</v>
      </c>
      <c r="I220" s="37">
        <f>I219-H220+E220</f>
        <v>-534220</v>
      </c>
      <c r="J220" s="78" t="str">
        <f t="shared" si="10"/>
        <v>ok</v>
      </c>
    </row>
    <row r="221" spans="2:10" ht="18" customHeight="1">
      <c r="B221" s="346"/>
      <c r="C221" s="47"/>
      <c r="D221" s="24"/>
      <c r="E221" s="25"/>
      <c r="F221" s="17" t="s">
        <v>691</v>
      </c>
      <c r="G221" s="18" t="s">
        <v>523</v>
      </c>
      <c r="H221" s="188">
        <v>10000</v>
      </c>
      <c r="I221" s="37">
        <f>I220-H221+E221</f>
        <v>-544220</v>
      </c>
      <c r="J221" s="78" t="str">
        <f t="shared" si="10"/>
        <v>ok</v>
      </c>
    </row>
    <row r="222" spans="2:10" ht="18" customHeight="1">
      <c r="B222" s="346"/>
      <c r="C222" s="47" t="s">
        <v>713</v>
      </c>
      <c r="D222" s="21" t="s">
        <v>512</v>
      </c>
      <c r="E222" s="16">
        <v>600000</v>
      </c>
      <c r="F222" s="17"/>
      <c r="G222" s="40" t="s">
        <v>694</v>
      </c>
      <c r="H222" s="188">
        <v>36330</v>
      </c>
      <c r="I222" s="37">
        <f>I221-H222+E222</f>
        <v>19450</v>
      </c>
      <c r="J222" s="78" t="str">
        <f t="shared" si="10"/>
        <v>ok</v>
      </c>
    </row>
    <row r="223" spans="2:10" ht="18" customHeight="1">
      <c r="B223" s="346"/>
      <c r="C223" s="47"/>
      <c r="D223" s="24"/>
      <c r="E223" s="25"/>
      <c r="F223" s="17"/>
      <c r="G223" s="18"/>
      <c r="H223" s="26"/>
      <c r="I223" s="37"/>
      <c r="J223" s="78"/>
    </row>
    <row r="224" spans="2:10" ht="18" customHeight="1">
      <c r="B224" s="346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46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46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46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46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46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46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46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47"/>
      <c r="C232" s="210"/>
      <c r="D232" s="210"/>
      <c r="E232" s="210"/>
      <c r="F232" s="210"/>
      <c r="G232" s="210"/>
      <c r="H232" s="210"/>
      <c r="I232" s="210"/>
      <c r="J232" s="210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43" t="s">
        <v>70</v>
      </c>
      <c r="C235" s="20"/>
      <c r="D235" s="21"/>
      <c r="E235" s="54"/>
      <c r="F235" s="17" t="s">
        <v>81</v>
      </c>
      <c r="G235" s="18" t="s">
        <v>94</v>
      </c>
      <c r="H235" s="19">
        <v>20</v>
      </c>
      <c r="I235" s="63">
        <v>716</v>
      </c>
      <c r="J235" s="78" t="s">
        <v>76</v>
      </c>
    </row>
    <row r="236" spans="2:10" ht="18" customHeight="1">
      <c r="B236" s="344"/>
      <c r="C236" s="20"/>
      <c r="D236" s="21"/>
      <c r="E236" s="54"/>
      <c r="F236" s="17" t="s">
        <v>158</v>
      </c>
      <c r="G236" s="18" t="s">
        <v>159</v>
      </c>
      <c r="H236" s="19" t="s">
        <v>189</v>
      </c>
      <c r="I236" s="63">
        <f>I235*170</f>
        <v>121720</v>
      </c>
      <c r="J236" s="78" t="str">
        <f aca="true" t="shared" si="12" ref="J236:J245">J235</f>
        <v>ok</v>
      </c>
    </row>
    <row r="237" spans="2:10" ht="18" customHeight="1">
      <c r="B237" s="344"/>
      <c r="C237" s="20" t="s">
        <v>247</v>
      </c>
      <c r="D237" s="21" t="s">
        <v>128</v>
      </c>
      <c r="E237" s="186">
        <v>200000</v>
      </c>
      <c r="F237" s="17" t="s">
        <v>237</v>
      </c>
      <c r="G237" s="18" t="s">
        <v>238</v>
      </c>
      <c r="H237" s="188">
        <v>71500</v>
      </c>
      <c r="I237" s="63">
        <f aca="true" t="shared" si="13" ref="I237:I242">I236-H237+E237</f>
        <v>250220</v>
      </c>
      <c r="J237" s="78" t="str">
        <f t="shared" si="12"/>
        <v>ok</v>
      </c>
    </row>
    <row r="238" spans="2:10" ht="18" customHeight="1">
      <c r="B238" s="344"/>
      <c r="C238" s="20"/>
      <c r="D238" s="21"/>
      <c r="E238" s="54"/>
      <c r="F238" s="17" t="s">
        <v>277</v>
      </c>
      <c r="G238" s="18" t="s">
        <v>278</v>
      </c>
      <c r="H238" s="188">
        <v>80000</v>
      </c>
      <c r="I238" s="63">
        <f t="shared" si="13"/>
        <v>170220</v>
      </c>
      <c r="J238" s="78" t="str">
        <f t="shared" si="12"/>
        <v>ok</v>
      </c>
    </row>
    <row r="239" spans="2:10" ht="18" customHeight="1">
      <c r="B239" s="344"/>
      <c r="C239" s="20"/>
      <c r="D239" s="21"/>
      <c r="E239" s="54"/>
      <c r="F239" s="20" t="s">
        <v>325</v>
      </c>
      <c r="G239" s="18" t="s">
        <v>328</v>
      </c>
      <c r="H239" s="188">
        <f>3500*5+32000</f>
        <v>49500</v>
      </c>
      <c r="I239" s="63">
        <f t="shared" si="13"/>
        <v>120720</v>
      </c>
      <c r="J239" s="78" t="str">
        <f t="shared" si="12"/>
        <v>ok</v>
      </c>
    </row>
    <row r="240" spans="2:10" ht="18" customHeight="1">
      <c r="B240" s="344"/>
      <c r="C240" s="20"/>
      <c r="D240" s="21"/>
      <c r="E240" s="54"/>
      <c r="F240" s="17" t="s">
        <v>341</v>
      </c>
      <c r="G240" s="40" t="s">
        <v>371</v>
      </c>
      <c r="H240" s="189">
        <v>6000</v>
      </c>
      <c r="I240" s="63">
        <f t="shared" si="13"/>
        <v>114720</v>
      </c>
      <c r="J240" s="78" t="str">
        <f t="shared" si="12"/>
        <v>ok</v>
      </c>
    </row>
    <row r="241" spans="2:10" ht="18" customHeight="1">
      <c r="B241" s="344"/>
      <c r="C241" s="47"/>
      <c r="D241" s="24"/>
      <c r="E241" s="25"/>
      <c r="F241" s="17" t="s">
        <v>380</v>
      </c>
      <c r="G241" s="24" t="s">
        <v>382</v>
      </c>
      <c r="H241" s="193">
        <v>18000</v>
      </c>
      <c r="I241" s="63">
        <f t="shared" si="13"/>
        <v>96720</v>
      </c>
      <c r="J241" s="78" t="str">
        <f t="shared" si="12"/>
        <v>ok</v>
      </c>
    </row>
    <row r="242" spans="2:10" ht="18" customHeight="1">
      <c r="B242" s="344"/>
      <c r="C242" s="20"/>
      <c r="D242" s="21"/>
      <c r="E242" s="54"/>
      <c r="F242" s="17" t="s">
        <v>386</v>
      </c>
      <c r="G242" s="18" t="s">
        <v>387</v>
      </c>
      <c r="H242" s="188">
        <v>5000</v>
      </c>
      <c r="I242" s="63">
        <f t="shared" si="13"/>
        <v>91720</v>
      </c>
      <c r="J242" s="78" t="str">
        <f t="shared" si="12"/>
        <v>ok</v>
      </c>
    </row>
    <row r="243" spans="2:10" ht="18" customHeight="1">
      <c r="B243" s="344"/>
      <c r="C243" s="47"/>
      <c r="D243" s="24"/>
      <c r="E243" s="25"/>
      <c r="F243" s="17" t="s">
        <v>440</v>
      </c>
      <c r="G243" s="18" t="s">
        <v>444</v>
      </c>
      <c r="H243" s="188">
        <v>6300</v>
      </c>
      <c r="I243" s="63">
        <f aca="true" t="shared" si="14" ref="I243:I248">I242-H243+E243</f>
        <v>85420</v>
      </c>
      <c r="J243" s="78" t="str">
        <f t="shared" si="12"/>
        <v>ok</v>
      </c>
    </row>
    <row r="244" spans="2:10" ht="18" customHeight="1">
      <c r="B244" s="344"/>
      <c r="C244" s="47"/>
      <c r="D244" s="24"/>
      <c r="E244" s="25"/>
      <c r="F244" s="17" t="s">
        <v>466</v>
      </c>
      <c r="G244" s="18" t="s">
        <v>479</v>
      </c>
      <c r="H244" s="188">
        <v>51400</v>
      </c>
      <c r="I244" s="63">
        <f t="shared" si="14"/>
        <v>34020</v>
      </c>
      <c r="J244" s="78" t="str">
        <f t="shared" si="12"/>
        <v>ok</v>
      </c>
    </row>
    <row r="245" spans="2:10" ht="18" customHeight="1">
      <c r="B245" s="344"/>
      <c r="C245" s="20" t="s">
        <v>561</v>
      </c>
      <c r="D245" s="21" t="s">
        <v>512</v>
      </c>
      <c r="E245" s="54">
        <v>300000</v>
      </c>
      <c r="F245" s="17" t="s">
        <v>534</v>
      </c>
      <c r="G245" s="18" t="s">
        <v>540</v>
      </c>
      <c r="H245" s="188">
        <v>110000</v>
      </c>
      <c r="I245" s="63">
        <f t="shared" si="14"/>
        <v>224020</v>
      </c>
      <c r="J245" s="78" t="str">
        <f t="shared" si="12"/>
        <v>ok</v>
      </c>
    </row>
    <row r="246" spans="2:10" ht="18" customHeight="1">
      <c r="B246" s="344"/>
      <c r="C246" s="20" t="s">
        <v>626</v>
      </c>
      <c r="D246" s="21" t="s">
        <v>512</v>
      </c>
      <c r="E246" s="54">
        <v>700000</v>
      </c>
      <c r="F246" s="17"/>
      <c r="G246" s="18" t="s">
        <v>594</v>
      </c>
      <c r="H246" s="188">
        <v>21000</v>
      </c>
      <c r="I246" s="63">
        <f t="shared" si="14"/>
        <v>903020</v>
      </c>
      <c r="J246" s="78" t="str">
        <f aca="true" t="shared" si="15" ref="J246:J256">J245</f>
        <v>ok</v>
      </c>
    </row>
    <row r="247" spans="2:10" ht="18" customHeight="1">
      <c r="B247" s="344"/>
      <c r="C247" s="20"/>
      <c r="D247" s="21"/>
      <c r="E247" s="54"/>
      <c r="F247" s="17" t="s">
        <v>637</v>
      </c>
      <c r="G247" s="18" t="s">
        <v>635</v>
      </c>
      <c r="H247" s="188">
        <v>138640</v>
      </c>
      <c r="I247" s="63">
        <f t="shared" si="14"/>
        <v>764380</v>
      </c>
      <c r="J247" s="78" t="str">
        <f t="shared" si="15"/>
        <v>ok</v>
      </c>
    </row>
    <row r="248" spans="2:10" ht="18" customHeight="1">
      <c r="B248" s="344"/>
      <c r="C248" s="20"/>
      <c r="D248" s="21"/>
      <c r="E248" s="54"/>
      <c r="F248" s="17"/>
      <c r="G248" s="18" t="s">
        <v>636</v>
      </c>
      <c r="H248" s="188">
        <v>150000</v>
      </c>
      <c r="I248" s="63">
        <f t="shared" si="14"/>
        <v>614380</v>
      </c>
      <c r="J248" s="78" t="str">
        <f t="shared" si="15"/>
        <v>ok</v>
      </c>
    </row>
    <row r="249" spans="2:10" ht="18" customHeight="1">
      <c r="B249" s="344"/>
      <c r="C249" s="20"/>
      <c r="D249" s="21"/>
      <c r="E249" s="54"/>
      <c r="F249" s="17" t="s">
        <v>664</v>
      </c>
      <c r="G249" s="18" t="s">
        <v>663</v>
      </c>
      <c r="H249" s="188">
        <v>6000</v>
      </c>
      <c r="I249" s="63">
        <f aca="true" t="shared" si="16" ref="I249:I255">I248-H249+E249</f>
        <v>608380</v>
      </c>
      <c r="J249" s="78" t="str">
        <f t="shared" si="15"/>
        <v>ok</v>
      </c>
    </row>
    <row r="250" spans="2:10" ht="18" customHeight="1">
      <c r="B250" s="344"/>
      <c r="C250" s="20"/>
      <c r="D250" s="21"/>
      <c r="E250" s="54"/>
      <c r="F250" s="175" t="s">
        <v>665</v>
      </c>
      <c r="G250" s="18" t="s">
        <v>666</v>
      </c>
      <c r="H250" s="188">
        <v>100000</v>
      </c>
      <c r="I250" s="63">
        <f t="shared" si="16"/>
        <v>508380</v>
      </c>
      <c r="J250" s="78" t="str">
        <f t="shared" si="15"/>
        <v>ok</v>
      </c>
    </row>
    <row r="251" spans="2:10" ht="18" customHeight="1">
      <c r="B251" s="344"/>
      <c r="C251" s="20"/>
      <c r="D251" s="21"/>
      <c r="E251" s="54"/>
      <c r="F251" s="17" t="s">
        <v>667</v>
      </c>
      <c r="G251" s="18" t="s">
        <v>668</v>
      </c>
      <c r="H251" s="188">
        <v>145000</v>
      </c>
      <c r="I251" s="63">
        <f t="shared" si="16"/>
        <v>363380</v>
      </c>
      <c r="J251" s="78" t="str">
        <f t="shared" si="15"/>
        <v>ok</v>
      </c>
    </row>
    <row r="252" spans="2:10" ht="18" customHeight="1">
      <c r="B252" s="344"/>
      <c r="C252" s="20"/>
      <c r="D252" s="21"/>
      <c r="E252" s="54"/>
      <c r="F252" s="17"/>
      <c r="G252" s="18" t="s">
        <v>670</v>
      </c>
      <c r="H252" s="188">
        <v>145000</v>
      </c>
      <c r="I252" s="63">
        <f t="shared" si="16"/>
        <v>218380</v>
      </c>
      <c r="J252" s="78" t="str">
        <f t="shared" si="15"/>
        <v>ok</v>
      </c>
    </row>
    <row r="253" spans="2:10" ht="18" customHeight="1">
      <c r="B253" s="344"/>
      <c r="C253" s="20"/>
      <c r="D253" s="21"/>
      <c r="E253" s="54"/>
      <c r="F253" s="17"/>
      <c r="G253" s="18" t="s">
        <v>673</v>
      </c>
      <c r="H253" s="188">
        <v>90000</v>
      </c>
      <c r="I253" s="63">
        <f t="shared" si="16"/>
        <v>128380</v>
      </c>
      <c r="J253" s="78" t="str">
        <f t="shared" si="15"/>
        <v>ok</v>
      </c>
    </row>
    <row r="254" spans="2:10" ht="18" customHeight="1">
      <c r="B254" s="344"/>
      <c r="C254" s="20"/>
      <c r="D254" s="21"/>
      <c r="E254" s="54"/>
      <c r="F254" s="17"/>
      <c r="G254" s="18" t="s">
        <v>674</v>
      </c>
      <c r="H254" s="188">
        <v>5100</v>
      </c>
      <c r="I254" s="63">
        <f t="shared" si="16"/>
        <v>123280</v>
      </c>
      <c r="J254" s="78" t="str">
        <f t="shared" si="15"/>
        <v>ok</v>
      </c>
    </row>
    <row r="255" spans="2:10" ht="18" customHeight="1">
      <c r="B255" s="344"/>
      <c r="C255" s="20"/>
      <c r="D255" s="21"/>
      <c r="E255" s="54"/>
      <c r="F255" s="17"/>
      <c r="G255" s="18" t="s">
        <v>676</v>
      </c>
      <c r="H255" s="188">
        <v>5000</v>
      </c>
      <c r="I255" s="63">
        <f t="shared" si="16"/>
        <v>118280</v>
      </c>
      <c r="J255" s="78" t="str">
        <f t="shared" si="15"/>
        <v>ok</v>
      </c>
    </row>
    <row r="256" spans="2:10" ht="18" customHeight="1">
      <c r="B256" s="344"/>
      <c r="C256" s="47"/>
      <c r="D256" s="24"/>
      <c r="E256" s="25"/>
      <c r="F256" s="17"/>
      <c r="G256" s="40" t="s">
        <v>694</v>
      </c>
      <c r="H256" s="188">
        <v>36330</v>
      </c>
      <c r="I256" s="63">
        <f>I255-H256+E256</f>
        <v>81950</v>
      </c>
      <c r="J256" s="78" t="str">
        <f t="shared" si="15"/>
        <v>ok</v>
      </c>
    </row>
    <row r="257" spans="2:10" ht="18" customHeight="1">
      <c r="B257" s="344"/>
      <c r="C257" s="20"/>
      <c r="D257" s="21"/>
      <c r="E257" s="54"/>
      <c r="F257" s="17"/>
      <c r="G257" s="18"/>
      <c r="H257" s="19"/>
      <c r="I257" s="63"/>
      <c r="J257" s="78"/>
    </row>
    <row r="258" spans="2:10" ht="18" customHeight="1">
      <c r="B258" s="344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44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44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45"/>
      <c r="C261" s="210"/>
      <c r="D261" s="210"/>
      <c r="E261" s="210"/>
      <c r="F261" s="210"/>
      <c r="G261" s="210"/>
      <c r="H261" s="210"/>
      <c r="I261" s="210"/>
      <c r="J261" s="210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43" t="s">
        <v>71</v>
      </c>
      <c r="C264" s="20"/>
      <c r="D264" s="21"/>
      <c r="E264" s="54"/>
      <c r="F264" s="17" t="s">
        <v>81</v>
      </c>
      <c r="G264" s="18" t="s">
        <v>94</v>
      </c>
      <c r="H264" s="19">
        <v>20</v>
      </c>
      <c r="I264" s="63">
        <v>5782</v>
      </c>
      <c r="J264" s="59" t="s">
        <v>76</v>
      </c>
    </row>
    <row r="265" spans="2:10" ht="18" customHeight="1">
      <c r="B265" s="344"/>
      <c r="C265" s="20"/>
      <c r="D265" s="21"/>
      <c r="E265" s="54"/>
      <c r="F265" s="17" t="s">
        <v>106</v>
      </c>
      <c r="G265" s="18" t="s">
        <v>109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44"/>
      <c r="C266" s="47"/>
      <c r="D266" s="24"/>
      <c r="E266" s="25"/>
      <c r="F266" s="17" t="s">
        <v>158</v>
      </c>
      <c r="G266" s="18" t="s">
        <v>159</v>
      </c>
      <c r="H266" s="19" t="s">
        <v>189</v>
      </c>
      <c r="I266" s="63">
        <f>I265*170</f>
        <v>979540</v>
      </c>
      <c r="J266" s="59" t="str">
        <f>J265</f>
        <v>ok</v>
      </c>
    </row>
    <row r="267" spans="2:10" ht="18" customHeight="1">
      <c r="B267" s="344"/>
      <c r="C267" s="47"/>
      <c r="D267" s="24"/>
      <c r="E267" s="25"/>
      <c r="F267" s="17" t="s">
        <v>664</v>
      </c>
      <c r="G267" s="18" t="s">
        <v>663</v>
      </c>
      <c r="H267" s="188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44"/>
      <c r="C268" s="20"/>
      <c r="D268" s="21"/>
      <c r="E268" s="86"/>
      <c r="F268" s="175"/>
      <c r="G268" s="18"/>
      <c r="H268" s="19"/>
      <c r="I268" s="63"/>
      <c r="J268" s="59"/>
    </row>
    <row r="269" spans="2:10" ht="18" customHeight="1">
      <c r="B269" s="344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44"/>
      <c r="C270" s="20"/>
      <c r="D270" s="21"/>
      <c r="E270" s="54"/>
      <c r="F270" s="175"/>
      <c r="G270" s="18"/>
      <c r="H270" s="19"/>
      <c r="I270" s="63"/>
      <c r="J270" s="59"/>
    </row>
    <row r="271" spans="2:10" ht="18" customHeight="1">
      <c r="B271" s="344"/>
      <c r="C271" s="20"/>
      <c r="D271" s="21"/>
      <c r="E271" s="54"/>
      <c r="F271" s="175"/>
      <c r="G271" s="18"/>
      <c r="H271" s="27"/>
      <c r="I271" s="63"/>
      <c r="J271" s="59"/>
    </row>
    <row r="272" spans="2:10" ht="18" customHeight="1">
      <c r="B272" s="344"/>
      <c r="C272" s="20"/>
      <c r="D272" s="21"/>
      <c r="E272" s="54"/>
      <c r="F272" s="17"/>
      <c r="G272" s="178"/>
      <c r="H272" s="19"/>
      <c r="I272" s="63"/>
      <c r="J272" s="59"/>
    </row>
    <row r="273" spans="2:10" ht="18" customHeight="1">
      <c r="B273" s="344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44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44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44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44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44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44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44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44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44"/>
      <c r="C282" s="20"/>
      <c r="D282" s="21"/>
      <c r="E282" s="54"/>
      <c r="F282" s="175"/>
      <c r="G282" s="18"/>
      <c r="H282" s="19"/>
      <c r="I282" s="63"/>
      <c r="J282" s="59"/>
    </row>
    <row r="283" spans="2:10" ht="18" customHeight="1">
      <c r="B283" s="344"/>
      <c r="C283" s="20"/>
      <c r="D283" s="21"/>
      <c r="E283" s="54"/>
      <c r="F283" s="175"/>
      <c r="G283" s="18"/>
      <c r="H283" s="19"/>
      <c r="I283" s="63"/>
      <c r="J283" s="59"/>
    </row>
    <row r="284" spans="2:10" ht="18" customHeight="1">
      <c r="B284" s="344"/>
      <c r="C284" s="20"/>
      <c r="D284" s="21"/>
      <c r="E284" s="85"/>
      <c r="F284" s="175"/>
      <c r="G284" s="18"/>
      <c r="H284" s="19"/>
      <c r="I284" s="63"/>
      <c r="J284" s="59"/>
    </row>
    <row r="285" spans="2:10" ht="18" customHeight="1">
      <c r="B285" s="344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44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44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44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44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45"/>
      <c r="C290" s="210"/>
      <c r="D290" s="210"/>
      <c r="E290" s="210"/>
      <c r="F290" s="210"/>
      <c r="G290" s="210"/>
      <c r="H290" s="210"/>
      <c r="I290" s="210"/>
      <c r="J290" s="210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43" t="s">
        <v>290</v>
      </c>
      <c r="C293" s="47"/>
      <c r="D293" s="24"/>
      <c r="E293" s="25"/>
      <c r="F293" s="17" t="s">
        <v>81</v>
      </c>
      <c r="G293" s="18" t="s">
        <v>93</v>
      </c>
      <c r="H293" s="19">
        <v>100</v>
      </c>
      <c r="I293" s="63">
        <v>-235</v>
      </c>
      <c r="J293" s="59" t="s">
        <v>76</v>
      </c>
    </row>
    <row r="294" spans="2:10" ht="18" customHeight="1">
      <c r="B294" s="344"/>
      <c r="C294" s="20"/>
      <c r="D294" s="21"/>
      <c r="E294" s="25"/>
      <c r="F294" s="17"/>
      <c r="G294" s="18" t="s">
        <v>92</v>
      </c>
      <c r="H294" s="19">
        <v>10</v>
      </c>
      <c r="I294" s="63">
        <f aca="true" t="shared" si="17" ref="I294:I301">I293-H294+E294</f>
        <v>-245</v>
      </c>
      <c r="J294" s="59" t="str">
        <f aca="true" t="shared" si="18" ref="J294:J312">J293</f>
        <v>ok</v>
      </c>
    </row>
    <row r="295" spans="2:10" ht="18" customHeight="1">
      <c r="B295" s="344"/>
      <c r="C295" s="20"/>
      <c r="D295" s="21"/>
      <c r="E295" s="54"/>
      <c r="F295" s="17" t="s">
        <v>99</v>
      </c>
      <c r="G295" s="18" t="s">
        <v>101</v>
      </c>
      <c r="H295" s="19">
        <f>450+250</f>
        <v>700</v>
      </c>
      <c r="I295" s="63">
        <f t="shared" si="17"/>
        <v>-945</v>
      </c>
      <c r="J295" s="59" t="str">
        <f t="shared" si="18"/>
        <v>ok</v>
      </c>
    </row>
    <row r="296" spans="2:10" ht="18" customHeight="1">
      <c r="B296" s="344"/>
      <c r="C296" s="20"/>
      <c r="D296" s="21"/>
      <c r="E296" s="54"/>
      <c r="F296" s="17" t="s">
        <v>106</v>
      </c>
      <c r="G296" s="18" t="s">
        <v>116</v>
      </c>
      <c r="H296" s="19">
        <v>100</v>
      </c>
      <c r="I296" s="63">
        <f t="shared" si="17"/>
        <v>-1045</v>
      </c>
      <c r="J296" s="59" t="str">
        <f t="shared" si="18"/>
        <v>ok</v>
      </c>
    </row>
    <row r="297" spans="2:10" ht="18" customHeight="1">
      <c r="B297" s="344"/>
      <c r="C297" s="20"/>
      <c r="D297" s="21"/>
      <c r="E297" s="54"/>
      <c r="F297" s="17" t="s">
        <v>105</v>
      </c>
      <c r="G297" s="18" t="s">
        <v>117</v>
      </c>
      <c r="H297" s="26">
        <v>800</v>
      </c>
      <c r="I297" s="63">
        <f t="shared" si="17"/>
        <v>-1845</v>
      </c>
      <c r="J297" s="59" t="str">
        <f t="shared" si="18"/>
        <v>ok</v>
      </c>
    </row>
    <row r="298" spans="2:10" ht="18" customHeight="1">
      <c r="B298" s="344"/>
      <c r="C298" s="20"/>
      <c r="D298" s="21"/>
      <c r="E298" s="54"/>
      <c r="F298" s="175" t="s">
        <v>120</v>
      </c>
      <c r="G298" s="18" t="s">
        <v>121</v>
      </c>
      <c r="H298" s="27">
        <v>80</v>
      </c>
      <c r="I298" s="63">
        <f t="shared" si="17"/>
        <v>-1925</v>
      </c>
      <c r="J298" s="59" t="str">
        <f t="shared" si="18"/>
        <v>ok</v>
      </c>
    </row>
    <row r="299" spans="2:10" ht="18" customHeight="1">
      <c r="B299" s="344"/>
      <c r="C299" s="20"/>
      <c r="D299" s="21"/>
      <c r="E299" s="54"/>
      <c r="F299" s="20" t="s">
        <v>130</v>
      </c>
      <c r="G299" s="18" t="s">
        <v>131</v>
      </c>
      <c r="H299" s="28">
        <v>50</v>
      </c>
      <c r="I299" s="63">
        <f t="shared" si="17"/>
        <v>-1975</v>
      </c>
      <c r="J299" s="59" t="str">
        <f t="shared" si="18"/>
        <v>ok</v>
      </c>
    </row>
    <row r="300" spans="2:10" ht="18" customHeight="1">
      <c r="B300" s="344"/>
      <c r="C300" s="47"/>
      <c r="D300" s="24"/>
      <c r="E300" s="25"/>
      <c r="F300" s="175" t="s">
        <v>138</v>
      </c>
      <c r="G300" s="18" t="s">
        <v>143</v>
      </c>
      <c r="H300" s="26">
        <v>500</v>
      </c>
      <c r="I300" s="63">
        <f t="shared" si="17"/>
        <v>-2475</v>
      </c>
      <c r="J300" s="59" t="str">
        <f t="shared" si="18"/>
        <v>ok</v>
      </c>
    </row>
    <row r="301" spans="2:10" ht="18" customHeight="1">
      <c r="B301" s="344"/>
      <c r="C301" s="47"/>
      <c r="D301" s="24"/>
      <c r="E301" s="25"/>
      <c r="F301" s="17"/>
      <c r="G301" s="18" t="s">
        <v>146</v>
      </c>
      <c r="H301" s="19">
        <v>100</v>
      </c>
      <c r="I301" s="63">
        <f t="shared" si="17"/>
        <v>-2575</v>
      </c>
      <c r="J301" s="59" t="str">
        <f t="shared" si="18"/>
        <v>ok</v>
      </c>
    </row>
    <row r="302" spans="2:10" ht="18" customHeight="1">
      <c r="B302" s="344"/>
      <c r="C302" s="20"/>
      <c r="D302" s="21"/>
      <c r="E302" s="25"/>
      <c r="F302" s="17" t="s">
        <v>158</v>
      </c>
      <c r="G302" s="18" t="s">
        <v>159</v>
      </c>
      <c r="H302" s="19" t="s">
        <v>189</v>
      </c>
      <c r="I302" s="63">
        <f>-2575*170</f>
        <v>-437750</v>
      </c>
      <c r="J302" s="59" t="str">
        <f t="shared" si="18"/>
        <v>ok</v>
      </c>
    </row>
    <row r="303" spans="2:10" ht="18" customHeight="1">
      <c r="B303" s="344"/>
      <c r="C303" s="20"/>
      <c r="D303" s="21"/>
      <c r="E303" s="54"/>
      <c r="F303" s="17" t="s">
        <v>162</v>
      </c>
      <c r="G303" s="18" t="s">
        <v>181</v>
      </c>
      <c r="H303" s="188">
        <v>10000</v>
      </c>
      <c r="I303" s="63">
        <f>I302-H303</f>
        <v>-447750</v>
      </c>
      <c r="J303" s="59" t="str">
        <f t="shared" si="18"/>
        <v>ok</v>
      </c>
    </row>
    <row r="304" spans="2:10" ht="18" customHeight="1">
      <c r="B304" s="344"/>
      <c r="C304" s="20"/>
      <c r="D304" s="21"/>
      <c r="E304" s="54"/>
      <c r="F304" s="17" t="s">
        <v>184</v>
      </c>
      <c r="G304" s="18" t="s">
        <v>185</v>
      </c>
      <c r="H304" s="188">
        <f>800*170</f>
        <v>136000</v>
      </c>
      <c r="I304" s="63">
        <f>I303-H304</f>
        <v>-583750</v>
      </c>
      <c r="J304" s="59" t="str">
        <f t="shared" si="18"/>
        <v>ok</v>
      </c>
    </row>
    <row r="305" spans="2:10" ht="18" customHeight="1">
      <c r="B305" s="344"/>
      <c r="C305" s="20"/>
      <c r="D305" s="21"/>
      <c r="E305" s="54"/>
      <c r="F305" s="17" t="s">
        <v>184</v>
      </c>
      <c r="G305" s="18" t="s">
        <v>188</v>
      </c>
      <c r="H305" s="188">
        <f>800*170</f>
        <v>136000</v>
      </c>
      <c r="I305" s="88">
        <f>I304-H305</f>
        <v>-719750</v>
      </c>
      <c r="J305" s="59" t="str">
        <f t="shared" si="18"/>
        <v>ok</v>
      </c>
    </row>
    <row r="306" spans="2:10" ht="18" customHeight="1">
      <c r="B306" s="344"/>
      <c r="C306" s="20" t="s">
        <v>204</v>
      </c>
      <c r="D306" s="21" t="s">
        <v>128</v>
      </c>
      <c r="E306" s="186">
        <v>719750</v>
      </c>
      <c r="F306" s="17" t="s">
        <v>206</v>
      </c>
      <c r="G306" s="18" t="s">
        <v>209</v>
      </c>
      <c r="H306" s="188">
        <v>30000</v>
      </c>
      <c r="I306" s="63">
        <f aca="true" t="shared" si="19" ref="I306:I311">I305-H306+E306</f>
        <v>-30000</v>
      </c>
      <c r="J306" s="59" t="str">
        <f t="shared" si="18"/>
        <v>ok</v>
      </c>
    </row>
    <row r="307" spans="2:10" ht="18" customHeight="1">
      <c r="B307" s="344"/>
      <c r="C307" s="20" t="s">
        <v>236</v>
      </c>
      <c r="D307" s="21" t="s">
        <v>128</v>
      </c>
      <c r="E307" s="186">
        <v>30000</v>
      </c>
      <c r="F307" s="17" t="s">
        <v>237</v>
      </c>
      <c r="G307" s="18" t="s">
        <v>240</v>
      </c>
      <c r="H307" s="188">
        <v>71500</v>
      </c>
      <c r="I307" s="63">
        <f t="shared" si="19"/>
        <v>-71500</v>
      </c>
      <c r="J307" s="59" t="str">
        <f t="shared" si="18"/>
        <v>ok</v>
      </c>
    </row>
    <row r="308" spans="2:10" ht="18" customHeight="1">
      <c r="B308" s="344"/>
      <c r="C308" s="20" t="s">
        <v>249</v>
      </c>
      <c r="D308" s="21" t="s">
        <v>238</v>
      </c>
      <c r="E308" s="186">
        <v>71500</v>
      </c>
      <c r="F308" s="17" t="s">
        <v>253</v>
      </c>
      <c r="G308" s="18" t="s">
        <v>254</v>
      </c>
      <c r="H308" s="188">
        <v>68500</v>
      </c>
      <c r="I308" s="63">
        <f t="shared" si="19"/>
        <v>-68500</v>
      </c>
      <c r="J308" s="59" t="str">
        <f t="shared" si="18"/>
        <v>ok</v>
      </c>
    </row>
    <row r="309" spans="2:10" ht="18" customHeight="1">
      <c r="B309" s="344"/>
      <c r="C309" s="20" t="s">
        <v>253</v>
      </c>
      <c r="D309" s="21" t="s">
        <v>256</v>
      </c>
      <c r="E309" s="186">
        <v>4140000</v>
      </c>
      <c r="F309" s="177"/>
      <c r="G309" s="21" t="s">
        <v>257</v>
      </c>
      <c r="H309" s="186">
        <v>3950020</v>
      </c>
      <c r="I309" s="63">
        <f t="shared" si="19"/>
        <v>121480</v>
      </c>
      <c r="J309" s="59" t="str">
        <f t="shared" si="18"/>
        <v>ok</v>
      </c>
    </row>
    <row r="310" spans="2:10" ht="18" customHeight="1">
      <c r="B310" s="344"/>
      <c r="C310" s="20"/>
      <c r="D310" s="21"/>
      <c r="E310" s="54"/>
      <c r="F310" s="17" t="s">
        <v>277</v>
      </c>
      <c r="G310" s="18" t="s">
        <v>279</v>
      </c>
      <c r="H310" s="188">
        <v>80000</v>
      </c>
      <c r="I310" s="63">
        <f t="shared" si="19"/>
        <v>41480</v>
      </c>
      <c r="J310" s="59" t="str">
        <f t="shared" si="18"/>
        <v>ok</v>
      </c>
    </row>
    <row r="311" spans="2:10" ht="18" customHeight="1">
      <c r="B311" s="344"/>
      <c r="C311" s="20" t="s">
        <v>324</v>
      </c>
      <c r="D311" s="21" t="s">
        <v>128</v>
      </c>
      <c r="E311" s="186">
        <v>26020</v>
      </c>
      <c r="F311" s="17" t="s">
        <v>280</v>
      </c>
      <c r="G311" s="24" t="s">
        <v>291</v>
      </c>
      <c r="H311" s="188">
        <v>67500</v>
      </c>
      <c r="I311" s="63">
        <f t="shared" si="19"/>
        <v>0</v>
      </c>
      <c r="J311" s="59" t="str">
        <f t="shared" si="18"/>
        <v>ok</v>
      </c>
    </row>
    <row r="312" spans="2:10" ht="18" customHeight="1">
      <c r="B312" s="344"/>
      <c r="C312" s="47"/>
      <c r="D312" s="24"/>
      <c r="E312" s="25"/>
      <c r="F312" s="47" t="s">
        <v>325</v>
      </c>
      <c r="G312" s="70" t="s">
        <v>328</v>
      </c>
      <c r="H312" s="191">
        <f>3500*5+32000</f>
        <v>49500</v>
      </c>
      <c r="I312" s="80">
        <f>I311-H312+E312</f>
        <v>-49500</v>
      </c>
      <c r="J312" s="83" t="str">
        <f t="shared" si="18"/>
        <v>ok</v>
      </c>
    </row>
    <row r="313" spans="2:10" ht="18" customHeight="1">
      <c r="B313" s="344"/>
      <c r="C313" s="47"/>
      <c r="D313" s="24"/>
      <c r="E313" s="25"/>
      <c r="F313" s="17" t="s">
        <v>341</v>
      </c>
      <c r="G313" s="18" t="s">
        <v>348</v>
      </c>
      <c r="H313" s="188">
        <v>45000</v>
      </c>
      <c r="I313" s="63">
        <f>I312-H313</f>
        <v>-94500</v>
      </c>
      <c r="J313" s="147" t="s">
        <v>76</v>
      </c>
    </row>
    <row r="314" spans="2:10" ht="18" customHeight="1">
      <c r="B314" s="344"/>
      <c r="C314" s="20"/>
      <c r="D314" s="21"/>
      <c r="E314" s="54"/>
      <c r="F314" s="17" t="s">
        <v>380</v>
      </c>
      <c r="G314" s="21" t="s">
        <v>382</v>
      </c>
      <c r="H314" s="186">
        <v>18000</v>
      </c>
      <c r="I314" s="63">
        <f>I313-H314</f>
        <v>-112500</v>
      </c>
      <c r="J314" s="59" t="str">
        <f aca="true" t="shared" si="20" ref="J314:J319">J313</f>
        <v>ok</v>
      </c>
    </row>
    <row r="315" spans="2:10" ht="18" customHeight="1">
      <c r="B315" s="344"/>
      <c r="C315" s="20" t="s">
        <v>394</v>
      </c>
      <c r="D315" s="21" t="s">
        <v>128</v>
      </c>
      <c r="E315" s="186">
        <v>117500</v>
      </c>
      <c r="F315" s="17" t="s">
        <v>386</v>
      </c>
      <c r="G315" s="18" t="s">
        <v>387</v>
      </c>
      <c r="H315" s="188">
        <v>5000</v>
      </c>
      <c r="I315" s="63">
        <f>I314-H315+E315</f>
        <v>0</v>
      </c>
      <c r="J315" s="59" t="str">
        <f t="shared" si="20"/>
        <v>ok</v>
      </c>
    </row>
    <row r="316" spans="2:10" ht="18" customHeight="1">
      <c r="B316" s="344"/>
      <c r="C316" s="20" t="s">
        <v>466</v>
      </c>
      <c r="D316" s="21" t="s">
        <v>492</v>
      </c>
      <c r="E316" s="186">
        <v>51400</v>
      </c>
      <c r="F316" s="17" t="s">
        <v>466</v>
      </c>
      <c r="G316" s="18" t="s">
        <v>479</v>
      </c>
      <c r="H316" s="188">
        <v>51400</v>
      </c>
      <c r="I316" s="63">
        <f>I315-H316+E316</f>
        <v>0</v>
      </c>
      <c r="J316" s="59" t="str">
        <f t="shared" si="20"/>
        <v>ok</v>
      </c>
    </row>
    <row r="317" spans="2:10" ht="18" customHeight="1">
      <c r="B317" s="344"/>
      <c r="C317" s="20"/>
      <c r="D317" s="21"/>
      <c r="E317" s="54"/>
      <c r="F317" s="17" t="s">
        <v>522</v>
      </c>
      <c r="G317" s="18" t="s">
        <v>523</v>
      </c>
      <c r="H317" s="188">
        <v>5000</v>
      </c>
      <c r="I317" s="63">
        <f>I316-H317+E317</f>
        <v>-5000</v>
      </c>
      <c r="J317" s="59" t="str">
        <f t="shared" si="20"/>
        <v>ok</v>
      </c>
    </row>
    <row r="318" spans="2:10" ht="18" customHeight="1">
      <c r="B318" s="344"/>
      <c r="C318" s="20"/>
      <c r="D318" s="21"/>
      <c r="E318" s="54"/>
      <c r="F318" s="17" t="s">
        <v>565</v>
      </c>
      <c r="G318" s="18" t="s">
        <v>569</v>
      </c>
      <c r="H318" s="188">
        <v>120000</v>
      </c>
      <c r="I318" s="63">
        <f>I317-H318+E318</f>
        <v>-125000</v>
      </c>
      <c r="J318" s="59" t="str">
        <f t="shared" si="20"/>
        <v>ok</v>
      </c>
    </row>
    <row r="319" spans="2:10" ht="18" customHeight="1">
      <c r="B319" s="345"/>
      <c r="C319" s="29"/>
      <c r="D319" s="30"/>
      <c r="E319" s="31"/>
      <c r="F319" s="29"/>
      <c r="G319" s="32" t="s">
        <v>594</v>
      </c>
      <c r="H319" s="202">
        <v>21000</v>
      </c>
      <c r="I319" s="214">
        <f>I318-H319</f>
        <v>-146000</v>
      </c>
      <c r="J319" s="217" t="str">
        <f t="shared" si="20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43" t="s">
        <v>290</v>
      </c>
      <c r="C322" s="47"/>
      <c r="D322" s="24"/>
      <c r="E322" s="25"/>
      <c r="F322" s="47" t="s">
        <v>604</v>
      </c>
      <c r="G322" s="70" t="s">
        <v>606</v>
      </c>
      <c r="H322" s="191">
        <v>60000</v>
      </c>
      <c r="I322" s="240">
        <f>I319-H322</f>
        <v>-206000</v>
      </c>
      <c r="J322" s="107" t="str">
        <f>J319</f>
        <v>ok</v>
      </c>
    </row>
    <row r="323" spans="2:10" ht="18" customHeight="1">
      <c r="B323" s="344"/>
      <c r="C323" s="20"/>
      <c r="D323" s="21"/>
      <c r="E323" s="54"/>
      <c r="F323" s="17" t="s">
        <v>637</v>
      </c>
      <c r="G323" s="18" t="s">
        <v>635</v>
      </c>
      <c r="H323" s="188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44"/>
      <c r="C324" s="20"/>
      <c r="D324" s="21"/>
      <c r="E324" s="301"/>
      <c r="F324" s="17"/>
      <c r="G324" s="18" t="s">
        <v>636</v>
      </c>
      <c r="H324" s="188">
        <v>150000</v>
      </c>
      <c r="I324" s="37">
        <f>I323-H324</f>
        <v>-494640</v>
      </c>
      <c r="J324" s="78" t="str">
        <f>J323</f>
        <v>ok</v>
      </c>
    </row>
    <row r="325" spans="2:10" ht="18" customHeight="1">
      <c r="B325" s="344"/>
      <c r="C325" s="20"/>
      <c r="D325" s="21"/>
      <c r="E325" s="54"/>
      <c r="F325" s="17"/>
      <c r="G325" s="18"/>
      <c r="H325" s="19"/>
      <c r="I325" s="63"/>
      <c r="J325" s="59"/>
    </row>
    <row r="326" spans="2:10" ht="18" customHeight="1">
      <c r="B326" s="344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44"/>
      <c r="C327" s="20"/>
      <c r="D327" s="21"/>
      <c r="E327" s="54"/>
      <c r="F327" s="175"/>
      <c r="G327" s="18"/>
      <c r="H327" s="27"/>
      <c r="I327" s="63"/>
      <c r="J327" s="59"/>
    </row>
    <row r="328" spans="2:10" ht="18" customHeight="1">
      <c r="B328" s="344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44"/>
      <c r="C329" s="47"/>
      <c r="D329" s="24"/>
      <c r="E329" s="25"/>
      <c r="F329" s="175"/>
      <c r="G329" s="18"/>
      <c r="H329" s="26"/>
      <c r="I329" s="63"/>
      <c r="J329" s="59"/>
    </row>
    <row r="330" spans="2:10" ht="18" customHeight="1">
      <c r="B330" s="344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44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44"/>
      <c r="C332" s="20"/>
      <c r="D332" s="21"/>
      <c r="E332" s="54"/>
      <c r="F332" s="17"/>
      <c r="G332" s="18"/>
      <c r="H332" s="188"/>
      <c r="I332" s="63"/>
      <c r="J332" s="59"/>
    </row>
    <row r="333" spans="2:10" ht="18" customHeight="1">
      <c r="B333" s="344"/>
      <c r="C333" s="20"/>
      <c r="D333" s="21"/>
      <c r="E333" s="54"/>
      <c r="F333" s="17"/>
      <c r="G333" s="18"/>
      <c r="H333" s="188"/>
      <c r="I333" s="63"/>
      <c r="J333" s="59"/>
    </row>
    <row r="334" spans="2:10" ht="18" customHeight="1">
      <c r="B334" s="344"/>
      <c r="C334" s="20"/>
      <c r="D334" s="21"/>
      <c r="E334" s="54"/>
      <c r="F334" s="17"/>
      <c r="G334" s="18"/>
      <c r="H334" s="188"/>
      <c r="I334" s="88"/>
      <c r="J334" s="59"/>
    </row>
    <row r="335" spans="2:10" ht="18" customHeight="1">
      <c r="B335" s="344"/>
      <c r="C335" s="20"/>
      <c r="D335" s="21"/>
      <c r="E335" s="186"/>
      <c r="F335" s="17"/>
      <c r="G335" s="18"/>
      <c r="H335" s="188"/>
      <c r="I335" s="63"/>
      <c r="J335" s="59"/>
    </row>
    <row r="336" spans="2:10" ht="18" customHeight="1">
      <c r="B336" s="344"/>
      <c r="C336" s="20"/>
      <c r="D336" s="21"/>
      <c r="E336" s="186"/>
      <c r="F336" s="17"/>
      <c r="G336" s="18"/>
      <c r="H336" s="188"/>
      <c r="I336" s="63"/>
      <c r="J336" s="59"/>
    </row>
    <row r="337" spans="2:10" ht="18" customHeight="1">
      <c r="B337" s="344"/>
      <c r="C337" s="20"/>
      <c r="D337" s="21"/>
      <c r="E337" s="186"/>
      <c r="F337" s="17"/>
      <c r="G337" s="18"/>
      <c r="H337" s="188"/>
      <c r="I337" s="63"/>
      <c r="J337" s="59"/>
    </row>
    <row r="338" spans="2:10" ht="18" customHeight="1">
      <c r="B338" s="344"/>
      <c r="C338" s="20"/>
      <c r="D338" s="21"/>
      <c r="E338" s="186"/>
      <c r="F338" s="177"/>
      <c r="G338" s="21"/>
      <c r="H338" s="186"/>
      <c r="I338" s="63"/>
      <c r="J338" s="59"/>
    </row>
    <row r="339" spans="2:10" ht="18" customHeight="1">
      <c r="B339" s="344"/>
      <c r="C339" s="20"/>
      <c r="D339" s="21"/>
      <c r="E339" s="54"/>
      <c r="F339" s="17"/>
      <c r="G339" s="18"/>
      <c r="H339" s="188"/>
      <c r="I339" s="63"/>
      <c r="J339" s="59"/>
    </row>
    <row r="340" spans="2:10" ht="18" customHeight="1">
      <c r="B340" s="344"/>
      <c r="C340" s="20"/>
      <c r="D340" s="21"/>
      <c r="E340" s="186"/>
      <c r="F340" s="17"/>
      <c r="G340" s="24"/>
      <c r="H340" s="188"/>
      <c r="I340" s="63"/>
      <c r="J340" s="59"/>
    </row>
    <row r="341" spans="2:10" ht="18" customHeight="1">
      <c r="B341" s="344"/>
      <c r="C341" s="47"/>
      <c r="D341" s="24"/>
      <c r="E341" s="25"/>
      <c r="F341" s="47"/>
      <c r="G341" s="70"/>
      <c r="H341" s="191"/>
      <c r="I341" s="80"/>
      <c r="J341" s="83"/>
    </row>
    <row r="342" spans="2:10" ht="18" customHeight="1">
      <c r="B342" s="344"/>
      <c r="C342" s="47"/>
      <c r="D342" s="24"/>
      <c r="E342" s="25"/>
      <c r="F342" s="17"/>
      <c r="G342" s="18"/>
      <c r="H342" s="188"/>
      <c r="I342" s="63"/>
      <c r="J342" s="147"/>
    </row>
    <row r="343" spans="2:10" ht="18" customHeight="1">
      <c r="B343" s="344"/>
      <c r="C343" s="20"/>
      <c r="D343" s="21"/>
      <c r="E343" s="54"/>
      <c r="F343" s="17"/>
      <c r="G343" s="21"/>
      <c r="H343" s="186"/>
      <c r="I343" s="63"/>
      <c r="J343" s="59"/>
    </row>
    <row r="344" spans="2:10" ht="18" customHeight="1">
      <c r="B344" s="344"/>
      <c r="C344" s="20"/>
      <c r="D344" s="21"/>
      <c r="E344" s="186"/>
      <c r="F344" s="17"/>
      <c r="G344" s="18"/>
      <c r="H344" s="188"/>
      <c r="I344" s="63"/>
      <c r="J344" s="59"/>
    </row>
    <row r="345" spans="2:10" ht="18" customHeight="1">
      <c r="B345" s="344"/>
      <c r="C345" s="20"/>
      <c r="D345" s="21"/>
      <c r="E345" s="186"/>
      <c r="F345" s="17"/>
      <c r="G345" s="18"/>
      <c r="H345" s="188"/>
      <c r="I345" s="63"/>
      <c r="J345" s="59"/>
    </row>
    <row r="346" spans="2:10" ht="18" customHeight="1">
      <c r="B346" s="344"/>
      <c r="C346" s="20"/>
      <c r="D346" s="21"/>
      <c r="E346" s="54"/>
      <c r="F346" s="17"/>
      <c r="G346" s="18"/>
      <c r="H346" s="188"/>
      <c r="I346" s="63"/>
      <c r="J346" s="59"/>
    </row>
    <row r="347" spans="2:10" ht="18" customHeight="1">
      <c r="B347" s="344"/>
      <c r="C347" s="20"/>
      <c r="D347" s="21"/>
      <c r="E347" s="54"/>
      <c r="F347" s="17"/>
      <c r="G347" s="18"/>
      <c r="H347" s="188"/>
      <c r="I347" s="63"/>
      <c r="J347" s="59"/>
    </row>
    <row r="348" spans="2:10" ht="18" customHeight="1">
      <c r="B348" s="345"/>
      <c r="C348" s="29"/>
      <c r="D348" s="30"/>
      <c r="E348" s="31"/>
      <c r="F348" s="29"/>
      <c r="G348" s="32"/>
      <c r="H348" s="202"/>
      <c r="I348" s="214"/>
      <c r="J348" s="217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:B58"/>
    <mergeCell ref="B90:B116"/>
    <mergeCell ref="B3:B29"/>
    <mergeCell ref="B61:B87"/>
    <mergeCell ref="B148:B174"/>
    <mergeCell ref="B119:B145"/>
    <mergeCell ref="B322:B348"/>
    <mergeCell ref="B293:B319"/>
    <mergeCell ref="B264:B290"/>
    <mergeCell ref="B235:B261"/>
    <mergeCell ref="B206:B232"/>
    <mergeCell ref="B177:B203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{5828be48-7b0f-4cba-aa06-f8777fc045e6}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{01b3f0a0-48b6-41b8-bd33-4099a7d816c4}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{310405e9-4585-4a1c-a113-62fdfcde6e5e}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{5c68309d-aa9d-4f60-80dc-13f46d5cc6c0}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{63ce50e0-4c34-43b8-9667-c64a0a51977f}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{2852ce66-6186-41de-9fca-d9dde4862559}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{225094dd-f23b-4350-b237-cb1b92f887c3}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28be48-7b0f-4cba-aa06-f8777fc045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01b3f0a0-48b6-41b8-bd33-4099a7d816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310405e9-4585-4a1c-a113-62fdfcde6e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5c68309d-aa9d-4f60-80dc-13f46d5cc6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63ce50e0-4c34-43b8-9667-c64a0a5197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2852ce66-6186-41de-9fca-d9dde48625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225094dd-f23b-4350-b237-cb1b92f887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G28" sqref="G28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56" t="s">
        <v>198</v>
      </c>
      <c r="C3" s="47"/>
      <c r="D3" s="24"/>
      <c r="E3" s="25"/>
      <c r="F3" s="17" t="s">
        <v>196</v>
      </c>
      <c r="G3" s="18" t="s">
        <v>199</v>
      </c>
      <c r="H3" s="188">
        <v>15000</v>
      </c>
      <c r="I3" s="197">
        <f>-H3</f>
        <v>-15000</v>
      </c>
      <c r="J3" s="59" t="s">
        <v>76</v>
      </c>
    </row>
    <row r="4" spans="2:10" ht="18" customHeight="1">
      <c r="B4" s="357"/>
      <c r="C4" s="47"/>
      <c r="D4" s="24"/>
      <c r="E4" s="25"/>
      <c r="F4" s="17"/>
      <c r="G4" s="18" t="s">
        <v>202</v>
      </c>
      <c r="H4" s="188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57"/>
      <c r="C5" s="47"/>
      <c r="D5" s="24"/>
      <c r="E5" s="25"/>
      <c r="F5" s="20"/>
      <c r="G5" s="18" t="s">
        <v>203</v>
      </c>
      <c r="H5" s="188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57"/>
      <c r="C6" s="47"/>
      <c r="D6" s="24"/>
      <c r="E6" s="25"/>
      <c r="F6" s="17" t="s">
        <v>237</v>
      </c>
      <c r="G6" s="18" t="s">
        <v>238</v>
      </c>
      <c r="H6" s="188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57"/>
      <c r="C7" s="47"/>
      <c r="D7" s="24"/>
      <c r="E7" s="25"/>
      <c r="F7" s="17" t="s">
        <v>253</v>
      </c>
      <c r="G7" s="18" t="s">
        <v>265</v>
      </c>
      <c r="H7" s="188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57"/>
      <c r="C8" s="47"/>
      <c r="D8" s="24"/>
      <c r="E8" s="25"/>
      <c r="F8" s="17"/>
      <c r="G8" s="24" t="s">
        <v>294</v>
      </c>
      <c r="H8" s="189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57"/>
      <c r="C9" s="47" t="s">
        <v>323</v>
      </c>
      <c r="D9" s="24" t="s">
        <v>128</v>
      </c>
      <c r="E9" s="193">
        <v>139600</v>
      </c>
      <c r="F9" s="17"/>
      <c r="G9" s="40" t="s">
        <v>306</v>
      </c>
      <c r="H9" s="189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57"/>
      <c r="C10" s="47"/>
      <c r="D10" s="24"/>
      <c r="E10" s="25"/>
      <c r="F10" s="20" t="s">
        <v>325</v>
      </c>
      <c r="G10" s="18" t="s">
        <v>335</v>
      </c>
      <c r="H10" s="188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57"/>
      <c r="C11" s="47"/>
      <c r="D11" s="24"/>
      <c r="E11" s="25"/>
      <c r="F11" s="17" t="s">
        <v>341</v>
      </c>
      <c r="G11" s="18" t="s">
        <v>352</v>
      </c>
      <c r="H11" s="188">
        <v>30900</v>
      </c>
      <c r="I11" s="58">
        <f t="shared" si="1"/>
        <v>-66300</v>
      </c>
      <c r="J11" s="59" t="str">
        <f t="shared" si="0"/>
        <v>ok</v>
      </c>
      <c r="M11" s="196"/>
    </row>
    <row r="12" spans="2:13" ht="18" customHeight="1">
      <c r="B12" s="357"/>
      <c r="C12" s="47"/>
      <c r="D12" s="24"/>
      <c r="E12" s="25"/>
      <c r="F12" s="17"/>
      <c r="G12" s="40" t="s">
        <v>228</v>
      </c>
      <c r="H12" s="189">
        <v>8000</v>
      </c>
      <c r="I12" s="58">
        <f t="shared" si="1"/>
        <v>-74300</v>
      </c>
      <c r="J12" s="59" t="str">
        <f t="shared" si="0"/>
        <v>ok</v>
      </c>
      <c r="M12" s="196"/>
    </row>
    <row r="13" spans="2:13" ht="18" customHeight="1">
      <c r="B13" s="357"/>
      <c r="C13" s="47"/>
      <c r="D13" s="24"/>
      <c r="E13" s="25"/>
      <c r="F13" s="17" t="s">
        <v>380</v>
      </c>
      <c r="G13" s="24" t="s">
        <v>382</v>
      </c>
      <c r="H13" s="193">
        <v>30500</v>
      </c>
      <c r="I13" s="58">
        <f t="shared" si="1"/>
        <v>-104800</v>
      </c>
      <c r="J13" s="59" t="str">
        <f t="shared" si="0"/>
        <v>ok</v>
      </c>
      <c r="M13" s="196"/>
    </row>
    <row r="14" spans="2:13" ht="18" customHeight="1">
      <c r="B14" s="357"/>
      <c r="C14" s="47" t="s">
        <v>390</v>
      </c>
      <c r="D14" s="24" t="s">
        <v>128</v>
      </c>
      <c r="E14" s="193">
        <v>104800</v>
      </c>
      <c r="F14" s="17" t="s">
        <v>386</v>
      </c>
      <c r="G14" s="18" t="s">
        <v>388</v>
      </c>
      <c r="H14" s="188">
        <v>10000</v>
      </c>
      <c r="I14" s="58">
        <f t="shared" si="1"/>
        <v>-10000</v>
      </c>
      <c r="J14" s="59" t="str">
        <f t="shared" si="0"/>
        <v>ok</v>
      </c>
      <c r="M14" s="196"/>
    </row>
    <row r="15" spans="2:10" ht="18" customHeight="1">
      <c r="B15" s="357"/>
      <c r="C15" s="47"/>
      <c r="D15" s="24"/>
      <c r="E15" s="25"/>
      <c r="F15" s="177" t="s">
        <v>412</v>
      </c>
      <c r="G15" s="40" t="s">
        <v>418</v>
      </c>
      <c r="H15" s="188">
        <v>21500</v>
      </c>
      <c r="I15" s="58">
        <f aca="true" t="shared" si="2" ref="I15:I20">I14-H15+E15</f>
        <v>-31500</v>
      </c>
      <c r="J15" s="59" t="str">
        <f t="shared" si="0"/>
        <v>ok</v>
      </c>
    </row>
    <row r="16" spans="2:10" ht="18" customHeight="1">
      <c r="B16" s="357"/>
      <c r="C16" s="47"/>
      <c r="D16" s="24"/>
      <c r="E16" s="25"/>
      <c r="F16" s="17" t="s">
        <v>428</v>
      </c>
      <c r="G16" s="18" t="s">
        <v>429</v>
      </c>
      <c r="H16" s="188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57"/>
      <c r="C17" s="47"/>
      <c r="D17" s="24"/>
      <c r="E17" s="25"/>
      <c r="F17" s="17"/>
      <c r="G17" s="21" t="s">
        <v>430</v>
      </c>
      <c r="H17" s="188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57"/>
      <c r="C18" s="47"/>
      <c r="D18" s="24"/>
      <c r="E18" s="25"/>
      <c r="F18" s="17" t="s">
        <v>466</v>
      </c>
      <c r="G18" s="18" t="s">
        <v>479</v>
      </c>
      <c r="H18" s="188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57"/>
      <c r="C19" s="47"/>
      <c r="D19" s="24"/>
      <c r="E19" s="25"/>
      <c r="F19" s="17" t="s">
        <v>524</v>
      </c>
      <c r="G19" s="18" t="s">
        <v>531</v>
      </c>
      <c r="H19" s="185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57"/>
      <c r="C20" s="47"/>
      <c r="D20" s="24"/>
      <c r="E20" s="25"/>
      <c r="F20" s="175" t="s">
        <v>534</v>
      </c>
      <c r="G20" s="24" t="s">
        <v>537</v>
      </c>
      <c r="H20" s="185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57"/>
      <c r="C21" s="47" t="s">
        <v>570</v>
      </c>
      <c r="D21" s="24" t="s">
        <v>571</v>
      </c>
      <c r="E21" s="25">
        <v>334800</v>
      </c>
      <c r="F21" s="175" t="s">
        <v>534</v>
      </c>
      <c r="G21" s="24" t="s">
        <v>539</v>
      </c>
      <c r="H21" s="185">
        <v>95000</v>
      </c>
      <c r="I21" s="58">
        <f>I20-H21+E21</f>
        <v>-10000</v>
      </c>
      <c r="J21" s="59" t="str">
        <f t="shared" si="0"/>
        <v>ok</v>
      </c>
    </row>
    <row r="22" spans="2:10" ht="18" customHeight="1">
      <c r="B22" s="357"/>
      <c r="C22" s="47"/>
      <c r="D22" s="24"/>
      <c r="E22" s="25"/>
      <c r="F22" s="17"/>
      <c r="G22" s="18" t="s">
        <v>594</v>
      </c>
      <c r="H22" s="188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57"/>
      <c r="C23" s="47"/>
      <c r="D23" s="24"/>
      <c r="E23" s="25"/>
      <c r="F23" s="175" t="s">
        <v>667</v>
      </c>
      <c r="G23" s="18" t="s">
        <v>678</v>
      </c>
      <c r="H23" s="188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57"/>
      <c r="C24" s="47"/>
      <c r="D24" s="24"/>
      <c r="E24" s="25"/>
      <c r="F24" s="20" t="s">
        <v>706</v>
      </c>
      <c r="G24" s="18" t="s">
        <v>707</v>
      </c>
      <c r="H24" s="188">
        <v>35000</v>
      </c>
      <c r="I24" s="37">
        <f>I23-H24</f>
        <v>-70500</v>
      </c>
      <c r="J24" s="78" t="str">
        <f>J23</f>
        <v>ok</v>
      </c>
    </row>
    <row r="25" spans="2:10" ht="18" customHeight="1">
      <c r="B25" s="357"/>
      <c r="C25" s="47"/>
      <c r="D25" s="24"/>
      <c r="E25" s="25"/>
      <c r="F25" s="17"/>
      <c r="G25" s="18"/>
      <c r="H25" s="188"/>
      <c r="I25" s="302"/>
      <c r="J25" s="233"/>
    </row>
    <row r="26" spans="2:10" ht="18" customHeight="1">
      <c r="B26" s="357"/>
      <c r="C26" s="47"/>
      <c r="D26" s="24"/>
      <c r="E26" s="25"/>
      <c r="F26" s="17"/>
      <c r="G26" s="18"/>
      <c r="H26" s="188"/>
      <c r="I26" s="302"/>
      <c r="J26" s="233"/>
    </row>
    <row r="27" spans="2:10" ht="18" customHeight="1">
      <c r="B27" s="357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57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58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{19560970-207f-4d7f-992b-45a4fc8bf39c}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560970-207f-4d7f-992b-45a4fc8bf3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61"/>
  <sheetViews>
    <sheetView showGridLines="0" zoomScale="96" zoomScaleNormal="96" zoomScalePageLayoutView="0" workbookViewId="0" topLeftCell="A1">
      <selection activeCell="N15" sqref="N15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3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9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4" t="s">
        <v>7</v>
      </c>
      <c r="I2" s="35" t="s">
        <v>8</v>
      </c>
      <c r="J2" s="36" t="s">
        <v>9</v>
      </c>
    </row>
    <row r="3" spans="2:10" ht="18" customHeight="1">
      <c r="B3" s="343" t="s">
        <v>72</v>
      </c>
      <c r="C3" s="254"/>
      <c r="D3" s="254"/>
      <c r="E3" s="255"/>
      <c r="F3" s="220" t="s">
        <v>81</v>
      </c>
      <c r="G3" s="92" t="s">
        <v>90</v>
      </c>
      <c r="H3" s="305">
        <v>50</v>
      </c>
      <c r="I3" s="256">
        <v>4482</v>
      </c>
      <c r="J3" s="257" t="s">
        <v>76</v>
      </c>
    </row>
    <row r="4" spans="2:10" ht="18" customHeight="1">
      <c r="B4" s="346"/>
      <c r="C4" s="15"/>
      <c r="D4" s="15"/>
      <c r="E4" s="16"/>
      <c r="F4" s="17"/>
      <c r="G4" s="18" t="s">
        <v>94</v>
      </c>
      <c r="H4" s="306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46"/>
      <c r="C5" s="208"/>
      <c r="D5" s="21"/>
      <c r="E5" s="16"/>
      <c r="F5" s="17" t="s">
        <v>99</v>
      </c>
      <c r="G5" s="18" t="s">
        <v>100</v>
      </c>
      <c r="H5" s="306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46"/>
      <c r="C6" s="208"/>
      <c r="D6" s="21"/>
      <c r="E6" s="16"/>
      <c r="F6" s="17" t="s">
        <v>106</v>
      </c>
      <c r="G6" s="18" t="s">
        <v>109</v>
      </c>
      <c r="H6" s="306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46"/>
      <c r="C7" s="208"/>
      <c r="D7" s="21"/>
      <c r="E7" s="16"/>
      <c r="F7" s="175" t="s">
        <v>141</v>
      </c>
      <c r="G7" s="18" t="s">
        <v>128</v>
      </c>
      <c r="H7" s="307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46"/>
      <c r="C8" s="208"/>
      <c r="D8" s="21"/>
      <c r="E8" s="16"/>
      <c r="F8" s="17" t="s">
        <v>158</v>
      </c>
      <c r="G8" s="18" t="s">
        <v>159</v>
      </c>
      <c r="H8" s="308" t="s">
        <v>189</v>
      </c>
      <c r="I8" s="37">
        <f>3752*170</f>
        <v>637840</v>
      </c>
      <c r="J8" s="38" t="str">
        <f t="shared" si="0"/>
        <v>ok</v>
      </c>
    </row>
    <row r="9" spans="2:10" ht="18" customHeight="1">
      <c r="B9" s="346"/>
      <c r="C9" s="208"/>
      <c r="D9" s="21"/>
      <c r="E9" s="16"/>
      <c r="F9" s="17" t="s">
        <v>162</v>
      </c>
      <c r="G9" s="18" t="s">
        <v>168</v>
      </c>
      <c r="H9" s="309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46"/>
      <c r="C10" s="208"/>
      <c r="D10" s="21"/>
      <c r="E10" s="16"/>
      <c r="F10" s="17" t="s">
        <v>206</v>
      </c>
      <c r="G10" s="18" t="s">
        <v>209</v>
      </c>
      <c r="H10" s="308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46"/>
      <c r="C11" s="208"/>
      <c r="D11" s="21"/>
      <c r="E11" s="16"/>
      <c r="F11" s="17" t="s">
        <v>237</v>
      </c>
      <c r="G11" s="18" t="s">
        <v>238</v>
      </c>
      <c r="H11" s="308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46"/>
      <c r="C12" s="15"/>
      <c r="D12" s="15"/>
      <c r="E12" s="16"/>
      <c r="F12" s="17" t="s">
        <v>277</v>
      </c>
      <c r="G12" s="18" t="s">
        <v>278</v>
      </c>
      <c r="H12" s="308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46"/>
      <c r="C13" s="15"/>
      <c r="D13" s="15"/>
      <c r="E13" s="22"/>
      <c r="F13" s="17" t="s">
        <v>280</v>
      </c>
      <c r="G13" s="24" t="s">
        <v>287</v>
      </c>
      <c r="H13" s="309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46"/>
      <c r="C14" s="208"/>
      <c r="D14" s="21"/>
      <c r="E14" s="16"/>
      <c r="F14" s="20" t="s">
        <v>325</v>
      </c>
      <c r="G14" s="18" t="s">
        <v>326</v>
      </c>
      <c r="H14" s="308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46"/>
      <c r="C15" s="208"/>
      <c r="D15" s="21"/>
      <c r="E15" s="16"/>
      <c r="F15" s="17" t="s">
        <v>341</v>
      </c>
      <c r="G15" s="18" t="s">
        <v>372</v>
      </c>
      <c r="H15" s="308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46"/>
      <c r="C16" s="208" t="s">
        <v>386</v>
      </c>
      <c r="D16" s="21" t="s">
        <v>128</v>
      </c>
      <c r="E16" s="185">
        <v>1000000</v>
      </c>
      <c r="F16" s="17" t="s">
        <v>380</v>
      </c>
      <c r="G16" s="24" t="s">
        <v>382</v>
      </c>
      <c r="H16" s="310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46"/>
      <c r="C17" s="15"/>
      <c r="D17" s="15"/>
      <c r="E17" s="16"/>
      <c r="F17" s="17" t="s">
        <v>386</v>
      </c>
      <c r="G17" s="18" t="s">
        <v>388</v>
      </c>
      <c r="H17" s="308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46"/>
      <c r="C18" s="15"/>
      <c r="D18" s="15"/>
      <c r="E18" s="22"/>
      <c r="F18" s="175" t="s">
        <v>398</v>
      </c>
      <c r="G18" s="18" t="s">
        <v>414</v>
      </c>
      <c r="H18" s="308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46"/>
      <c r="C19" s="208"/>
      <c r="D19" s="21"/>
      <c r="E19" s="16"/>
      <c r="F19" s="20" t="s">
        <v>422</v>
      </c>
      <c r="G19" s="18" t="s">
        <v>423</v>
      </c>
      <c r="H19" s="308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46"/>
      <c r="C20" s="15"/>
      <c r="D20" s="15"/>
      <c r="E20" s="16"/>
      <c r="F20" s="17" t="s">
        <v>440</v>
      </c>
      <c r="G20" s="18" t="s">
        <v>444</v>
      </c>
      <c r="H20" s="308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46"/>
      <c r="C21" s="15"/>
      <c r="D21" s="15"/>
      <c r="E21" s="22"/>
      <c r="F21" s="17" t="s">
        <v>442</v>
      </c>
      <c r="G21" s="18" t="s">
        <v>445</v>
      </c>
      <c r="H21" s="308">
        <v>80000</v>
      </c>
      <c r="I21" s="37">
        <f>I20-H21+E21</f>
        <v>529540</v>
      </c>
      <c r="J21" s="38" t="str">
        <f t="shared" si="0"/>
        <v>ok</v>
      </c>
    </row>
    <row r="22" spans="2:10" ht="18" customHeight="1">
      <c r="B22" s="346"/>
      <c r="C22" s="208"/>
      <c r="D22" s="21"/>
      <c r="E22" s="16"/>
      <c r="F22" s="17" t="s">
        <v>442</v>
      </c>
      <c r="G22" s="18" t="s">
        <v>446</v>
      </c>
      <c r="H22" s="308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46"/>
      <c r="C23" s="208"/>
      <c r="D23" s="21"/>
      <c r="E23" s="16"/>
      <c r="F23" s="17" t="s">
        <v>458</v>
      </c>
      <c r="G23" s="18" t="s">
        <v>459</v>
      </c>
      <c r="H23" s="308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46"/>
      <c r="C24" s="208"/>
      <c r="D24" s="21"/>
      <c r="E24" s="16"/>
      <c r="F24" s="17" t="s">
        <v>522</v>
      </c>
      <c r="G24" s="18" t="s">
        <v>523</v>
      </c>
      <c r="H24" s="308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46"/>
      <c r="C25" s="15"/>
      <c r="D25" s="15"/>
      <c r="E25" s="16"/>
      <c r="F25" s="17" t="s">
        <v>524</v>
      </c>
      <c r="G25" s="18" t="s">
        <v>531</v>
      </c>
      <c r="H25" s="308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46"/>
      <c r="C26" s="15"/>
      <c r="D26" s="15"/>
      <c r="E26" s="22"/>
      <c r="F26" s="17" t="s">
        <v>542</v>
      </c>
      <c r="G26" s="18" t="s">
        <v>543</v>
      </c>
      <c r="H26" s="308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46"/>
      <c r="C27" s="15"/>
      <c r="D27" s="15"/>
      <c r="E27" s="22"/>
      <c r="F27" s="20" t="s">
        <v>567</v>
      </c>
      <c r="G27" s="208" t="s">
        <v>568</v>
      </c>
      <c r="H27" s="308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46"/>
      <c r="C28" s="15"/>
      <c r="D28" s="15"/>
      <c r="E28" s="22"/>
      <c r="F28" s="17"/>
      <c r="G28" s="18" t="s">
        <v>594</v>
      </c>
      <c r="H28" s="308">
        <v>21000</v>
      </c>
      <c r="I28" s="37">
        <f>I27-H28</f>
        <v>-812960</v>
      </c>
      <c r="J28" s="78" t="s">
        <v>516</v>
      </c>
    </row>
    <row r="29" spans="2:10" ht="18" customHeight="1">
      <c r="B29" s="347"/>
      <c r="C29" s="247"/>
      <c r="D29" s="210"/>
      <c r="E29" s="210"/>
      <c r="F29" s="211" t="s">
        <v>601</v>
      </c>
      <c r="G29" s="32" t="s">
        <v>602</v>
      </c>
      <c r="H29" s="311">
        <v>320000</v>
      </c>
      <c r="I29" s="214">
        <f>I28-H29</f>
        <v>-1132960</v>
      </c>
      <c r="J29" s="217" t="s">
        <v>516</v>
      </c>
    </row>
    <row r="30" spans="2:10" ht="18" customHeight="1">
      <c r="B30" s="2"/>
      <c r="C30" s="129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4" t="s">
        <v>7</v>
      </c>
      <c r="I31" s="35" t="s">
        <v>8</v>
      </c>
      <c r="J31" s="36" t="s">
        <v>9</v>
      </c>
    </row>
    <row r="32" spans="2:10" ht="18" customHeight="1">
      <c r="B32" s="343" t="s">
        <v>72</v>
      </c>
      <c r="C32" s="208"/>
      <c r="D32" s="21"/>
      <c r="E32" s="16"/>
      <c r="F32" s="17" t="s">
        <v>637</v>
      </c>
      <c r="G32" s="18" t="s">
        <v>635</v>
      </c>
      <c r="H32" s="188">
        <v>138640</v>
      </c>
      <c r="I32" s="37">
        <f>I29-H32</f>
        <v>-1271600</v>
      </c>
      <c r="J32" s="257" t="s">
        <v>76</v>
      </c>
    </row>
    <row r="33" spans="2:10" ht="18" customHeight="1">
      <c r="B33" s="346"/>
      <c r="C33" s="208"/>
      <c r="D33" s="21"/>
      <c r="E33" s="16"/>
      <c r="F33" s="17"/>
      <c r="G33" s="18" t="s">
        <v>636</v>
      </c>
      <c r="H33" s="188">
        <v>150000</v>
      </c>
      <c r="I33" s="37">
        <f>I32-H33</f>
        <v>-1421600</v>
      </c>
      <c r="J33" s="38" t="str">
        <f aca="true" t="shared" si="3" ref="J33:J38">J32</f>
        <v>ok</v>
      </c>
    </row>
    <row r="34" spans="2:10" ht="18" customHeight="1">
      <c r="B34" s="346"/>
      <c r="C34" s="208"/>
      <c r="D34" s="21"/>
      <c r="E34" s="16"/>
      <c r="F34" s="17" t="s">
        <v>664</v>
      </c>
      <c r="G34" s="18" t="s">
        <v>663</v>
      </c>
      <c r="H34" s="188">
        <v>6000</v>
      </c>
      <c r="I34" s="37">
        <f>I33-H34</f>
        <v>-1427600</v>
      </c>
      <c r="J34" s="38" t="str">
        <f t="shared" si="3"/>
        <v>ok</v>
      </c>
    </row>
    <row r="35" spans="2:10" ht="18" customHeight="1">
      <c r="B35" s="346"/>
      <c r="C35" s="208"/>
      <c r="D35" s="21"/>
      <c r="E35" s="16"/>
      <c r="F35" s="17" t="s">
        <v>667</v>
      </c>
      <c r="G35" s="18" t="s">
        <v>668</v>
      </c>
      <c r="H35" s="188">
        <v>145000</v>
      </c>
      <c r="I35" s="37">
        <f>I34-H35</f>
        <v>-1572600</v>
      </c>
      <c r="J35" s="38" t="str">
        <f t="shared" si="3"/>
        <v>ok</v>
      </c>
    </row>
    <row r="36" spans="2:10" ht="18" customHeight="1">
      <c r="B36" s="346"/>
      <c r="C36" s="208"/>
      <c r="D36" s="21"/>
      <c r="E36" s="16"/>
      <c r="F36" s="17"/>
      <c r="G36" s="18" t="s">
        <v>670</v>
      </c>
      <c r="H36" s="188">
        <v>145000</v>
      </c>
      <c r="I36" s="37">
        <f>I35-H36</f>
        <v>-1717600</v>
      </c>
      <c r="J36" s="38" t="str">
        <f t="shared" si="3"/>
        <v>ok</v>
      </c>
    </row>
    <row r="37" spans="2:10" ht="18" customHeight="1">
      <c r="B37" s="346"/>
      <c r="C37" s="208" t="s">
        <v>689</v>
      </c>
      <c r="D37" s="21" t="s">
        <v>571</v>
      </c>
      <c r="E37" s="16">
        <v>300000</v>
      </c>
      <c r="F37" s="17"/>
      <c r="G37" s="18" t="s">
        <v>673</v>
      </c>
      <c r="H37" s="188">
        <v>90000</v>
      </c>
      <c r="I37" s="37">
        <f>I36-H37+E37</f>
        <v>-1507600</v>
      </c>
      <c r="J37" s="38" t="str">
        <f t="shared" si="3"/>
        <v>ok</v>
      </c>
    </row>
    <row r="38" spans="2:10" ht="18" customHeight="1">
      <c r="B38" s="346"/>
      <c r="C38" s="208" t="s">
        <v>711</v>
      </c>
      <c r="D38" s="21" t="s">
        <v>571</v>
      </c>
      <c r="E38" s="16">
        <v>1600000</v>
      </c>
      <c r="F38" s="17"/>
      <c r="G38" s="40" t="s">
        <v>694</v>
      </c>
      <c r="H38" s="188">
        <v>36330</v>
      </c>
      <c r="I38" s="138">
        <f>I37-H38+E38</f>
        <v>56070</v>
      </c>
      <c r="J38" s="38" t="str">
        <f t="shared" si="3"/>
        <v>ok</v>
      </c>
    </row>
    <row r="39" spans="2:10" ht="18" customHeight="1">
      <c r="B39" s="346"/>
      <c r="C39" s="15"/>
      <c r="D39" s="15"/>
      <c r="E39" s="16"/>
      <c r="F39" s="17"/>
      <c r="G39" s="18"/>
      <c r="H39" s="308"/>
      <c r="I39" s="37"/>
      <c r="J39" s="38"/>
    </row>
    <row r="40" spans="2:10" ht="18" customHeight="1">
      <c r="B40" s="346"/>
      <c r="C40" s="15"/>
      <c r="D40" s="15"/>
      <c r="E40" s="22"/>
      <c r="F40" s="17"/>
      <c r="G40" s="24"/>
      <c r="H40" s="309"/>
      <c r="I40" s="37"/>
      <c r="J40" s="38"/>
    </row>
    <row r="41" spans="2:10" ht="18" customHeight="1">
      <c r="B41" s="346"/>
      <c r="C41" s="208"/>
      <c r="D41" s="21"/>
      <c r="E41" s="16"/>
      <c r="F41" s="20"/>
      <c r="G41" s="18"/>
      <c r="H41" s="308"/>
      <c r="I41" s="37"/>
      <c r="J41" s="38"/>
    </row>
    <row r="42" spans="2:10" ht="18" customHeight="1">
      <c r="B42" s="346"/>
      <c r="C42" s="208"/>
      <c r="D42" s="21"/>
      <c r="E42" s="16"/>
      <c r="F42" s="17"/>
      <c r="G42" s="18"/>
      <c r="H42" s="308"/>
      <c r="I42" s="37"/>
      <c r="J42" s="38"/>
    </row>
    <row r="43" spans="2:10" ht="18" customHeight="1">
      <c r="B43" s="346"/>
      <c r="C43" s="208"/>
      <c r="D43" s="21"/>
      <c r="E43" s="185"/>
      <c r="F43" s="17"/>
      <c r="G43" s="24"/>
      <c r="H43" s="310"/>
      <c r="I43" s="37"/>
      <c r="J43" s="38"/>
    </row>
    <row r="44" spans="2:10" ht="18" customHeight="1">
      <c r="B44" s="346"/>
      <c r="C44" s="15"/>
      <c r="D44" s="15"/>
      <c r="E44" s="16"/>
      <c r="F44" s="17"/>
      <c r="G44" s="18"/>
      <c r="H44" s="308"/>
      <c r="I44" s="37"/>
      <c r="J44" s="38"/>
    </row>
    <row r="45" spans="2:10" ht="18" customHeight="1">
      <c r="B45" s="346"/>
      <c r="C45" s="15"/>
      <c r="D45" s="15"/>
      <c r="E45" s="22"/>
      <c r="F45" s="175"/>
      <c r="G45" s="18"/>
      <c r="H45" s="308"/>
      <c r="I45" s="37"/>
      <c r="J45" s="38"/>
    </row>
    <row r="46" spans="2:10" ht="18" customHeight="1">
      <c r="B46" s="346"/>
      <c r="C46" s="15"/>
      <c r="D46" s="15"/>
      <c r="E46" s="22"/>
      <c r="F46" s="175"/>
      <c r="G46" s="18"/>
      <c r="H46" s="308"/>
      <c r="I46" s="37"/>
      <c r="J46" s="38"/>
    </row>
    <row r="47" spans="2:10" ht="18" customHeight="1">
      <c r="B47" s="346"/>
      <c r="C47" s="15"/>
      <c r="D47" s="15"/>
      <c r="E47" s="22"/>
      <c r="F47" s="175"/>
      <c r="G47" s="18"/>
      <c r="H47" s="308"/>
      <c r="I47" s="37"/>
      <c r="J47" s="38"/>
    </row>
    <row r="48" spans="2:10" ht="18" customHeight="1">
      <c r="B48" s="346"/>
      <c r="C48" s="15"/>
      <c r="D48" s="15"/>
      <c r="E48" s="22"/>
      <c r="F48" s="175"/>
      <c r="G48" s="18"/>
      <c r="H48" s="308"/>
      <c r="I48" s="37"/>
      <c r="J48" s="38"/>
    </row>
    <row r="49" spans="2:10" ht="18" customHeight="1">
      <c r="B49" s="346"/>
      <c r="C49" s="208"/>
      <c r="D49" s="21"/>
      <c r="E49" s="16"/>
      <c r="F49" s="20"/>
      <c r="G49" s="18"/>
      <c r="H49" s="308"/>
      <c r="I49" s="37"/>
      <c r="J49" s="38"/>
    </row>
    <row r="50" spans="2:10" ht="18" customHeight="1">
      <c r="B50" s="346"/>
      <c r="C50" s="15"/>
      <c r="D50" s="15"/>
      <c r="E50" s="16"/>
      <c r="F50" s="17"/>
      <c r="G50" s="18"/>
      <c r="H50" s="308"/>
      <c r="I50" s="37"/>
      <c r="J50" s="38"/>
    </row>
    <row r="51" spans="2:10" ht="18" customHeight="1">
      <c r="B51" s="346"/>
      <c r="C51" s="15"/>
      <c r="D51" s="15"/>
      <c r="E51" s="22"/>
      <c r="F51" s="17"/>
      <c r="G51" s="18"/>
      <c r="H51" s="308"/>
      <c r="I51" s="37"/>
      <c r="J51" s="38"/>
    </row>
    <row r="52" spans="2:10" ht="18" customHeight="1">
      <c r="B52" s="346"/>
      <c r="C52" s="15"/>
      <c r="D52" s="15"/>
      <c r="E52" s="22"/>
      <c r="F52" s="17"/>
      <c r="G52" s="18"/>
      <c r="H52" s="308"/>
      <c r="I52" s="37"/>
      <c r="J52" s="38"/>
    </row>
    <row r="53" spans="2:10" ht="18" customHeight="1">
      <c r="B53" s="346"/>
      <c r="C53" s="208"/>
      <c r="D53" s="21"/>
      <c r="E53" s="16"/>
      <c r="F53" s="17"/>
      <c r="G53" s="18"/>
      <c r="H53" s="308"/>
      <c r="I53" s="37"/>
      <c r="J53" s="38"/>
    </row>
    <row r="54" spans="2:10" ht="18" customHeight="1">
      <c r="B54" s="346"/>
      <c r="C54" s="208"/>
      <c r="D54" s="21"/>
      <c r="E54" s="16"/>
      <c r="F54" s="17"/>
      <c r="G54" s="18"/>
      <c r="H54" s="308"/>
      <c r="I54" s="37"/>
      <c r="J54" s="38"/>
    </row>
    <row r="55" spans="2:10" ht="18" customHeight="1">
      <c r="B55" s="346"/>
      <c r="C55" s="208"/>
      <c r="D55" s="21"/>
      <c r="E55" s="16"/>
      <c r="F55" s="17"/>
      <c r="G55" s="18"/>
      <c r="H55" s="308"/>
      <c r="I55" s="37"/>
      <c r="J55" s="38"/>
    </row>
    <row r="56" spans="2:10" ht="18" customHeight="1">
      <c r="B56" s="346"/>
      <c r="C56" s="15"/>
      <c r="D56" s="15"/>
      <c r="E56" s="16"/>
      <c r="F56" s="17"/>
      <c r="G56" s="18"/>
      <c r="H56" s="308"/>
      <c r="I56" s="37"/>
      <c r="J56" s="38"/>
    </row>
    <row r="57" spans="2:10" ht="18" customHeight="1">
      <c r="B57" s="346"/>
      <c r="C57" s="15"/>
      <c r="D57" s="15"/>
      <c r="E57" s="22"/>
      <c r="F57" s="17"/>
      <c r="G57" s="18"/>
      <c r="H57" s="308"/>
      <c r="I57" s="37"/>
      <c r="J57" s="38"/>
    </row>
    <row r="58" spans="2:10" ht="18" customHeight="1">
      <c r="B58" s="347"/>
      <c r="C58" s="247"/>
      <c r="D58" s="210"/>
      <c r="E58" s="210"/>
      <c r="F58" s="210"/>
      <c r="G58" s="210"/>
      <c r="H58" s="210"/>
      <c r="I58" s="210"/>
      <c r="J58" s="210"/>
    </row>
    <row r="59" spans="2:10" ht="18" customHeight="1">
      <c r="B59" s="2"/>
      <c r="C59" s="129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4" t="s">
        <v>7</v>
      </c>
      <c r="I60" s="35" t="s">
        <v>8</v>
      </c>
      <c r="J60" s="36" t="s">
        <v>9</v>
      </c>
    </row>
    <row r="61" spans="2:10" ht="18" customHeight="1">
      <c r="B61" s="343" t="s">
        <v>163</v>
      </c>
      <c r="C61" s="15"/>
      <c r="D61" s="15"/>
      <c r="E61" s="16"/>
      <c r="F61" s="17" t="s">
        <v>162</v>
      </c>
      <c r="G61" s="18" t="s">
        <v>179</v>
      </c>
      <c r="H61" s="308">
        <v>30000</v>
      </c>
      <c r="I61" s="37">
        <f>-H61</f>
        <v>-30000</v>
      </c>
      <c r="J61" s="38" t="s">
        <v>76</v>
      </c>
    </row>
    <row r="62" spans="2:10" ht="18" customHeight="1">
      <c r="B62" s="346"/>
      <c r="C62" s="15"/>
      <c r="D62" s="15"/>
      <c r="E62" s="16"/>
      <c r="F62" s="17"/>
      <c r="G62" s="18" t="s">
        <v>180</v>
      </c>
      <c r="H62" s="308">
        <v>150000</v>
      </c>
      <c r="I62" s="37">
        <f>I61-H62</f>
        <v>-180000</v>
      </c>
      <c r="J62" s="38" t="s">
        <v>76</v>
      </c>
    </row>
    <row r="63" spans="2:10" ht="18" customHeight="1">
      <c r="B63" s="346"/>
      <c r="C63" s="208" t="s">
        <v>193</v>
      </c>
      <c r="D63" s="21" t="s">
        <v>128</v>
      </c>
      <c r="E63" s="185">
        <v>200000</v>
      </c>
      <c r="F63" s="17" t="s">
        <v>196</v>
      </c>
      <c r="G63" s="18" t="s">
        <v>197</v>
      </c>
      <c r="H63" s="308">
        <v>15000</v>
      </c>
      <c r="I63" s="37">
        <f>I62-H63+E63</f>
        <v>5000</v>
      </c>
      <c r="J63" s="38" t="s">
        <v>76</v>
      </c>
    </row>
    <row r="64" spans="2:10" ht="18" customHeight="1">
      <c r="B64" s="346"/>
      <c r="C64" s="208"/>
      <c r="D64" s="21"/>
      <c r="E64" s="16"/>
      <c r="F64" s="17" t="s">
        <v>206</v>
      </c>
      <c r="G64" s="18" t="s">
        <v>207</v>
      </c>
      <c r="H64" s="308">
        <v>60000</v>
      </c>
      <c r="I64" s="37">
        <f>I63-H64+E64</f>
        <v>-55000</v>
      </c>
      <c r="J64" s="38" t="s">
        <v>76</v>
      </c>
    </row>
    <row r="65" spans="2:10" ht="18" customHeight="1">
      <c r="B65" s="346"/>
      <c r="C65" s="208"/>
      <c r="D65" s="21"/>
      <c r="E65" s="16"/>
      <c r="F65" s="20"/>
      <c r="G65" s="18" t="s">
        <v>213</v>
      </c>
      <c r="H65" s="308">
        <v>165000</v>
      </c>
      <c r="I65" s="37">
        <f>I64-H65+E65</f>
        <v>-220000</v>
      </c>
      <c r="J65" s="38" t="s">
        <v>76</v>
      </c>
    </row>
    <row r="66" spans="2:10" ht="18" customHeight="1">
      <c r="B66" s="346"/>
      <c r="C66" s="208"/>
      <c r="D66" s="21"/>
      <c r="E66" s="16"/>
      <c r="F66" s="17"/>
      <c r="G66" s="24" t="s">
        <v>227</v>
      </c>
      <c r="H66" s="308">
        <v>15000</v>
      </c>
      <c r="I66" s="37">
        <f>I65-H66+E66</f>
        <v>-235000</v>
      </c>
      <c r="J66" s="38" t="s">
        <v>76</v>
      </c>
    </row>
    <row r="67" spans="2:10" ht="18" customHeight="1">
      <c r="B67" s="346"/>
      <c r="C67" s="208" t="s">
        <v>236</v>
      </c>
      <c r="D67" s="21" t="s">
        <v>128</v>
      </c>
      <c r="E67" s="185">
        <v>300000</v>
      </c>
      <c r="F67" s="17" t="s">
        <v>237</v>
      </c>
      <c r="G67" s="18" t="s">
        <v>238</v>
      </c>
      <c r="H67" s="308">
        <v>71500</v>
      </c>
      <c r="I67" s="37">
        <f>I66-H67+E67</f>
        <v>-6500</v>
      </c>
      <c r="J67" s="38" t="s">
        <v>76</v>
      </c>
    </row>
    <row r="68" spans="2:10" ht="18" customHeight="1">
      <c r="B68" s="346"/>
      <c r="C68" s="208"/>
      <c r="D68" s="21"/>
      <c r="E68" s="16"/>
      <c r="F68" s="17" t="s">
        <v>280</v>
      </c>
      <c r="G68" s="24" t="s">
        <v>281</v>
      </c>
      <c r="H68" s="310">
        <v>45000</v>
      </c>
      <c r="I68" s="37">
        <f>I67-H68</f>
        <v>-51500</v>
      </c>
      <c r="J68" s="38" t="s">
        <v>76</v>
      </c>
    </row>
    <row r="69" spans="2:10" ht="18" customHeight="1">
      <c r="B69" s="346"/>
      <c r="C69" s="208"/>
      <c r="D69" s="21"/>
      <c r="E69" s="16"/>
      <c r="F69" s="17"/>
      <c r="G69" s="24" t="s">
        <v>289</v>
      </c>
      <c r="H69" s="309">
        <v>150000</v>
      </c>
      <c r="I69" s="37">
        <f>I68-H69</f>
        <v>-201500</v>
      </c>
      <c r="J69" s="38" t="s">
        <v>76</v>
      </c>
    </row>
    <row r="70" spans="2:10" ht="18" customHeight="1">
      <c r="B70" s="346"/>
      <c r="C70" s="15" t="s">
        <v>321</v>
      </c>
      <c r="D70" s="15" t="s">
        <v>128</v>
      </c>
      <c r="E70" s="185">
        <v>300000</v>
      </c>
      <c r="F70" s="17"/>
      <c r="G70" s="24" t="s">
        <v>305</v>
      </c>
      <c r="H70" s="308">
        <v>22500</v>
      </c>
      <c r="I70" s="37">
        <f aca="true" t="shared" si="4" ref="I70:I75">I69-H70+E70</f>
        <v>76000</v>
      </c>
      <c r="J70" s="38" t="s">
        <v>76</v>
      </c>
    </row>
    <row r="71" spans="2:10" ht="18" customHeight="1">
      <c r="B71" s="346"/>
      <c r="C71" s="15"/>
      <c r="D71" s="15"/>
      <c r="E71" s="22"/>
      <c r="F71" s="20" t="s">
        <v>325</v>
      </c>
      <c r="G71" s="18" t="s">
        <v>338</v>
      </c>
      <c r="H71" s="308">
        <f>3500*5+8000</f>
        <v>25500</v>
      </c>
      <c r="I71" s="37">
        <f t="shared" si="4"/>
        <v>50500</v>
      </c>
      <c r="J71" s="38" t="s">
        <v>76</v>
      </c>
    </row>
    <row r="72" spans="2:10" ht="18" customHeight="1">
      <c r="B72" s="346"/>
      <c r="C72" s="208"/>
      <c r="D72" s="21"/>
      <c r="E72" s="16"/>
      <c r="F72" s="17" t="s">
        <v>339</v>
      </c>
      <c r="G72" s="18" t="s">
        <v>377</v>
      </c>
      <c r="H72" s="308">
        <v>39500</v>
      </c>
      <c r="I72" s="37">
        <f t="shared" si="4"/>
        <v>11000</v>
      </c>
      <c r="J72" s="38" t="s">
        <v>76</v>
      </c>
    </row>
    <row r="73" spans="2:10" ht="18" customHeight="1">
      <c r="B73" s="346"/>
      <c r="C73" s="208"/>
      <c r="D73" s="21"/>
      <c r="E73" s="16"/>
      <c r="F73" s="17" t="s">
        <v>341</v>
      </c>
      <c r="G73" s="18" t="s">
        <v>342</v>
      </c>
      <c r="H73" s="308">
        <v>40000</v>
      </c>
      <c r="I73" s="37">
        <f t="shared" si="4"/>
        <v>-29000</v>
      </c>
      <c r="J73" s="38" t="s">
        <v>76</v>
      </c>
    </row>
    <row r="74" spans="2:10" ht="18" customHeight="1">
      <c r="B74" s="346"/>
      <c r="C74" s="208"/>
      <c r="D74" s="21"/>
      <c r="E74" s="16"/>
      <c r="F74" s="17"/>
      <c r="G74" s="18" t="s">
        <v>349</v>
      </c>
      <c r="H74" s="308">
        <v>105000</v>
      </c>
      <c r="I74" s="37">
        <f t="shared" si="4"/>
        <v>-134000</v>
      </c>
      <c r="J74" s="38" t="s">
        <v>76</v>
      </c>
    </row>
    <row r="75" spans="2:10" ht="18" customHeight="1">
      <c r="B75" s="346"/>
      <c r="C75" s="15" t="s">
        <v>386</v>
      </c>
      <c r="D75" s="15" t="s">
        <v>128</v>
      </c>
      <c r="E75" s="185">
        <v>200000</v>
      </c>
      <c r="F75" s="17"/>
      <c r="G75" s="18" t="s">
        <v>355</v>
      </c>
      <c r="H75" s="308">
        <v>30000</v>
      </c>
      <c r="I75" s="37">
        <f t="shared" si="4"/>
        <v>36000</v>
      </c>
      <c r="J75" s="38" t="s">
        <v>76</v>
      </c>
    </row>
    <row r="76" spans="2:10" ht="18" customHeight="1">
      <c r="B76" s="346"/>
      <c r="C76" s="15"/>
      <c r="D76" s="15"/>
      <c r="E76" s="22"/>
      <c r="F76" s="17" t="s">
        <v>386</v>
      </c>
      <c r="G76" s="18" t="s">
        <v>387</v>
      </c>
      <c r="H76" s="308">
        <v>5000</v>
      </c>
      <c r="I76" s="37">
        <f aca="true" t="shared" si="5" ref="I76:I81">I75-H76+E76</f>
        <v>31000</v>
      </c>
      <c r="J76" s="38" t="s">
        <v>76</v>
      </c>
    </row>
    <row r="77" spans="2:10" ht="18" customHeight="1">
      <c r="B77" s="346"/>
      <c r="C77" s="208"/>
      <c r="D77" s="21"/>
      <c r="E77" s="16"/>
      <c r="F77" s="17" t="s">
        <v>398</v>
      </c>
      <c r="G77" s="18" t="s">
        <v>402</v>
      </c>
      <c r="H77" s="308">
        <v>18000</v>
      </c>
      <c r="I77" s="37">
        <f t="shared" si="5"/>
        <v>13000</v>
      </c>
      <c r="J77" s="38" t="s">
        <v>76</v>
      </c>
    </row>
    <row r="78" spans="2:10" ht="18" customHeight="1">
      <c r="B78" s="346"/>
      <c r="C78" s="15"/>
      <c r="D78" s="15"/>
      <c r="E78" s="16"/>
      <c r="F78" s="17" t="s">
        <v>448</v>
      </c>
      <c r="G78" s="24" t="s">
        <v>447</v>
      </c>
      <c r="H78" s="310">
        <v>30000</v>
      </c>
      <c r="I78" s="37">
        <f t="shared" si="5"/>
        <v>-17000</v>
      </c>
      <c r="J78" s="38" t="s">
        <v>76</v>
      </c>
    </row>
    <row r="79" spans="2:10" ht="18" customHeight="1">
      <c r="B79" s="346"/>
      <c r="C79" s="15"/>
      <c r="D79" s="15"/>
      <c r="E79" s="22"/>
      <c r="F79" s="17" t="s">
        <v>448</v>
      </c>
      <c r="G79" s="24" t="s">
        <v>450</v>
      </c>
      <c r="H79" s="310">
        <v>45000</v>
      </c>
      <c r="I79" s="37">
        <f t="shared" si="5"/>
        <v>-62000</v>
      </c>
      <c r="J79" s="38" t="s">
        <v>76</v>
      </c>
    </row>
    <row r="80" spans="2:10" ht="18" customHeight="1">
      <c r="B80" s="346"/>
      <c r="C80" s="208" t="s">
        <v>462</v>
      </c>
      <c r="D80" s="21" t="s">
        <v>463</v>
      </c>
      <c r="E80" s="16">
        <v>100000</v>
      </c>
      <c r="F80" s="17" t="s">
        <v>464</v>
      </c>
      <c r="G80" s="18" t="s">
        <v>465</v>
      </c>
      <c r="H80" s="310">
        <v>100000</v>
      </c>
      <c r="I80" s="37">
        <f t="shared" si="5"/>
        <v>-62000</v>
      </c>
      <c r="J80" s="38" t="s">
        <v>76</v>
      </c>
    </row>
    <row r="81" spans="2:10" ht="18" customHeight="1">
      <c r="B81" s="346"/>
      <c r="C81" s="208" t="s">
        <v>486</v>
      </c>
      <c r="D81" s="21" t="s">
        <v>463</v>
      </c>
      <c r="E81" s="16">
        <v>300000</v>
      </c>
      <c r="F81" s="17" t="s">
        <v>466</v>
      </c>
      <c r="G81" s="18" t="s">
        <v>479</v>
      </c>
      <c r="H81" s="308">
        <v>92000</v>
      </c>
      <c r="I81" s="37">
        <f t="shared" si="5"/>
        <v>146000</v>
      </c>
      <c r="J81" s="38" t="s">
        <v>76</v>
      </c>
    </row>
    <row r="82" spans="2:10" ht="18" customHeight="1">
      <c r="B82" s="346"/>
      <c r="C82" s="208"/>
      <c r="D82" s="21"/>
      <c r="E82" s="16"/>
      <c r="F82" s="17" t="s">
        <v>502</v>
      </c>
      <c r="G82" s="18" t="s">
        <v>503</v>
      </c>
      <c r="H82" s="308">
        <v>20000</v>
      </c>
      <c r="I82" s="37">
        <f>I81-H82+E82</f>
        <v>126000</v>
      </c>
      <c r="J82" s="38" t="s">
        <v>76</v>
      </c>
    </row>
    <row r="83" spans="2:10" ht="18" customHeight="1">
      <c r="B83" s="346"/>
      <c r="C83" s="15"/>
      <c r="D83" s="15"/>
      <c r="E83" s="16"/>
      <c r="F83" s="17" t="s">
        <v>502</v>
      </c>
      <c r="G83" s="18" t="s">
        <v>507</v>
      </c>
      <c r="H83" s="308">
        <v>27500</v>
      </c>
      <c r="I83" s="37">
        <f>I82-H83+E83</f>
        <v>98500</v>
      </c>
      <c r="J83" s="38" t="s">
        <v>76</v>
      </c>
    </row>
    <row r="84" spans="2:10" ht="18" customHeight="1">
      <c r="B84" s="346"/>
      <c r="C84" s="15"/>
      <c r="D84" s="15"/>
      <c r="E84" s="22"/>
      <c r="F84" s="17" t="s">
        <v>524</v>
      </c>
      <c r="G84" s="18" t="s">
        <v>531</v>
      </c>
      <c r="H84" s="308">
        <v>21500</v>
      </c>
      <c r="I84" s="37">
        <f>I83-H84+E84</f>
        <v>77000</v>
      </c>
      <c r="J84" s="38" t="s">
        <v>76</v>
      </c>
    </row>
    <row r="85" spans="2:10" ht="18" customHeight="1">
      <c r="B85" s="346"/>
      <c r="C85" s="278"/>
      <c r="D85" s="278"/>
      <c r="E85" s="279"/>
      <c r="F85" s="47" t="s">
        <v>550</v>
      </c>
      <c r="G85" s="315" t="s">
        <v>551</v>
      </c>
      <c r="H85" s="312">
        <v>20000</v>
      </c>
      <c r="I85" s="240">
        <f>I84-H85+E87</f>
        <v>57000</v>
      </c>
      <c r="J85" s="280" t="s">
        <v>76</v>
      </c>
    </row>
    <row r="86" spans="2:10" ht="18" customHeight="1">
      <c r="B86" s="346"/>
      <c r="C86" s="278"/>
      <c r="D86" s="278"/>
      <c r="E86" s="22"/>
      <c r="F86" s="17" t="s">
        <v>550</v>
      </c>
      <c r="G86" s="18" t="s">
        <v>555</v>
      </c>
      <c r="H86" s="308">
        <v>52500</v>
      </c>
      <c r="I86" s="37">
        <f>I85-H86</f>
        <v>4500</v>
      </c>
      <c r="J86" s="38" t="s">
        <v>516</v>
      </c>
    </row>
    <row r="87" spans="2:10" ht="18" customHeight="1">
      <c r="B87" s="347"/>
      <c r="C87" s="247"/>
      <c r="D87" s="210"/>
      <c r="E87" s="210"/>
      <c r="F87" s="211" t="s">
        <v>575</v>
      </c>
      <c r="G87" s="32" t="s">
        <v>549</v>
      </c>
      <c r="H87" s="311">
        <v>30000</v>
      </c>
      <c r="I87" s="214">
        <f>I86-H87</f>
        <v>-25500</v>
      </c>
      <c r="J87" s="248" t="s">
        <v>516</v>
      </c>
    </row>
    <row r="88" spans="2:10" ht="18" customHeight="1">
      <c r="B88" s="2"/>
      <c r="C88" s="129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4" t="s">
        <v>7</v>
      </c>
      <c r="I89" s="35" t="s">
        <v>8</v>
      </c>
      <c r="J89" s="36" t="s">
        <v>9</v>
      </c>
    </row>
    <row r="90" spans="2:10" ht="18" customHeight="1">
      <c r="B90" s="343" t="s">
        <v>163</v>
      </c>
      <c r="C90" s="208"/>
      <c r="D90" s="21"/>
      <c r="E90" s="185"/>
      <c r="F90" s="17" t="s">
        <v>575</v>
      </c>
      <c r="G90" s="18" t="s">
        <v>557</v>
      </c>
      <c r="H90" s="308">
        <v>45000</v>
      </c>
      <c r="I90" s="37">
        <f>I87-H90</f>
        <v>-70500</v>
      </c>
      <c r="J90" s="38" t="s">
        <v>516</v>
      </c>
    </row>
    <row r="91" spans="2:10" ht="18" customHeight="1">
      <c r="B91" s="346"/>
      <c r="C91" s="208"/>
      <c r="D91" s="21"/>
      <c r="E91" s="16"/>
      <c r="F91" s="39" t="s">
        <v>580</v>
      </c>
      <c r="G91" s="40" t="s">
        <v>583</v>
      </c>
      <c r="H91" s="308">
        <v>28900</v>
      </c>
      <c r="I91" s="37">
        <f>I90-H91</f>
        <v>-99400</v>
      </c>
      <c r="J91" s="38" t="s">
        <v>516</v>
      </c>
    </row>
    <row r="92" spans="2:10" ht="18" customHeight="1">
      <c r="B92" s="346"/>
      <c r="C92" s="208"/>
      <c r="D92" s="21"/>
      <c r="E92" s="16"/>
      <c r="F92" s="20"/>
      <c r="G92" s="18" t="s">
        <v>594</v>
      </c>
      <c r="H92" s="308">
        <v>21000</v>
      </c>
      <c r="I92" s="37">
        <f>I91-H92</f>
        <v>-120400</v>
      </c>
      <c r="J92" s="78" t="s">
        <v>516</v>
      </c>
    </row>
    <row r="93" spans="2:10" ht="18" customHeight="1">
      <c r="B93" s="346"/>
      <c r="C93" s="208"/>
      <c r="D93" s="21"/>
      <c r="E93" s="16"/>
      <c r="F93" s="17"/>
      <c r="G93" s="18" t="s">
        <v>624</v>
      </c>
      <c r="H93" s="308">
        <v>400000</v>
      </c>
      <c r="I93" s="37">
        <f>I92-H93</f>
        <v>-520400</v>
      </c>
      <c r="J93" s="97" t="str">
        <f>J92</f>
        <v>ok</v>
      </c>
    </row>
    <row r="94" spans="2:10" ht="18" customHeight="1">
      <c r="B94" s="346"/>
      <c r="C94" s="208"/>
      <c r="D94" s="21"/>
      <c r="E94" s="185"/>
      <c r="F94" s="17" t="s">
        <v>644</v>
      </c>
      <c r="G94" s="18" t="s">
        <v>645</v>
      </c>
      <c r="H94" s="308">
        <v>330000</v>
      </c>
      <c r="I94" s="37">
        <f>I93-H94</f>
        <v>-850400</v>
      </c>
      <c r="J94" s="97" t="str">
        <f>J93</f>
        <v>ok</v>
      </c>
    </row>
    <row r="95" spans="2:10" ht="18" customHeight="1">
      <c r="B95" s="346"/>
      <c r="C95" s="208"/>
      <c r="D95" s="21"/>
      <c r="E95" s="16"/>
      <c r="F95" s="17"/>
      <c r="G95" s="24" t="s">
        <v>646</v>
      </c>
      <c r="H95" s="308">
        <v>120000</v>
      </c>
      <c r="I95" s="37">
        <f>I94-H95</f>
        <v>-970400</v>
      </c>
      <c r="J95" s="97" t="str">
        <f>J94</f>
        <v>ok</v>
      </c>
    </row>
    <row r="96" spans="2:10" ht="18" customHeight="1">
      <c r="B96" s="346"/>
      <c r="C96" s="208" t="s">
        <v>689</v>
      </c>
      <c r="D96" s="21" t="s">
        <v>690</v>
      </c>
      <c r="E96" s="16">
        <f>7000*173</f>
        <v>1211000</v>
      </c>
      <c r="F96" s="17"/>
      <c r="G96" s="21" t="s">
        <v>659</v>
      </c>
      <c r="H96" s="185">
        <v>13000</v>
      </c>
      <c r="I96" s="37">
        <f>I95-H96+E96</f>
        <v>227600</v>
      </c>
      <c r="J96" s="97" t="str">
        <f>J95</f>
        <v>ok</v>
      </c>
    </row>
    <row r="97" spans="2:10" ht="18" customHeight="1">
      <c r="B97" s="346"/>
      <c r="C97" s="15"/>
      <c r="D97" s="15"/>
      <c r="E97" s="185"/>
      <c r="F97" s="17" t="s">
        <v>711</v>
      </c>
      <c r="G97" s="24" t="s">
        <v>712</v>
      </c>
      <c r="H97" s="185">
        <v>35000</v>
      </c>
      <c r="I97" s="37">
        <f>I96-H97+E97</f>
        <v>192600</v>
      </c>
      <c r="J97" s="97" t="str">
        <f>J96</f>
        <v>ok</v>
      </c>
    </row>
    <row r="98" spans="2:10" ht="18" customHeight="1">
      <c r="B98" s="346"/>
      <c r="C98" s="15"/>
      <c r="D98" s="15"/>
      <c r="E98" s="22"/>
      <c r="F98" s="20"/>
      <c r="G98" s="18"/>
      <c r="H98" s="308"/>
      <c r="I98" s="37"/>
      <c r="J98" s="38"/>
    </row>
    <row r="99" spans="2:10" ht="18" customHeight="1">
      <c r="B99" s="346"/>
      <c r="C99" s="208"/>
      <c r="D99" s="21"/>
      <c r="E99" s="16"/>
      <c r="F99" s="17"/>
      <c r="G99" s="18"/>
      <c r="H99" s="308"/>
      <c r="I99" s="37"/>
      <c r="J99" s="38"/>
    </row>
    <row r="100" spans="2:10" ht="18" customHeight="1">
      <c r="B100" s="346"/>
      <c r="C100" s="208"/>
      <c r="D100" s="21"/>
      <c r="E100" s="16"/>
      <c r="F100" s="17"/>
      <c r="G100" s="18"/>
      <c r="H100" s="308"/>
      <c r="I100" s="37"/>
      <c r="J100" s="38"/>
    </row>
    <row r="101" spans="2:10" ht="18" customHeight="1">
      <c r="B101" s="346"/>
      <c r="C101" s="208"/>
      <c r="D101" s="21"/>
      <c r="E101" s="16"/>
      <c r="F101" s="17"/>
      <c r="G101" s="18"/>
      <c r="H101" s="308"/>
      <c r="I101" s="37"/>
      <c r="J101" s="38"/>
    </row>
    <row r="102" spans="2:10" ht="18" customHeight="1">
      <c r="B102" s="346"/>
      <c r="C102" s="15"/>
      <c r="D102" s="15"/>
      <c r="E102" s="185"/>
      <c r="F102" s="17"/>
      <c r="G102" s="18"/>
      <c r="H102" s="308"/>
      <c r="I102" s="37"/>
      <c r="J102" s="38"/>
    </row>
    <row r="103" spans="2:10" ht="18" customHeight="1">
      <c r="B103" s="346"/>
      <c r="C103" s="15"/>
      <c r="D103" s="15"/>
      <c r="E103" s="185"/>
      <c r="F103" s="17"/>
      <c r="G103" s="18"/>
      <c r="H103" s="308"/>
      <c r="I103" s="37"/>
      <c r="J103" s="38"/>
    </row>
    <row r="104" spans="2:10" ht="18" customHeight="1">
      <c r="B104" s="346"/>
      <c r="C104" s="15"/>
      <c r="D104" s="15"/>
      <c r="E104" s="185"/>
      <c r="F104" s="17"/>
      <c r="G104" s="18"/>
      <c r="H104" s="308"/>
      <c r="I104" s="37"/>
      <c r="J104" s="38"/>
    </row>
    <row r="105" spans="2:10" ht="18" customHeight="1">
      <c r="B105" s="346"/>
      <c r="C105" s="15"/>
      <c r="D105" s="15"/>
      <c r="E105" s="185"/>
      <c r="F105" s="17"/>
      <c r="G105" s="18"/>
      <c r="H105" s="308"/>
      <c r="I105" s="37"/>
      <c r="J105" s="38"/>
    </row>
    <row r="106" spans="2:10" ht="18" customHeight="1">
      <c r="B106" s="346"/>
      <c r="C106" s="15"/>
      <c r="D106" s="15"/>
      <c r="E106" s="185"/>
      <c r="F106" s="17"/>
      <c r="G106" s="18"/>
      <c r="H106" s="308"/>
      <c r="I106" s="37"/>
      <c r="J106" s="38"/>
    </row>
    <row r="107" spans="2:10" ht="18" customHeight="1">
      <c r="B107" s="346"/>
      <c r="C107" s="15"/>
      <c r="D107" s="15"/>
      <c r="E107" s="22"/>
      <c r="F107" s="17"/>
      <c r="G107" s="18"/>
      <c r="H107" s="308"/>
      <c r="I107" s="37"/>
      <c r="J107" s="38"/>
    </row>
    <row r="108" spans="2:10" ht="18" customHeight="1">
      <c r="B108" s="346"/>
      <c r="C108" s="208"/>
      <c r="D108" s="21"/>
      <c r="E108" s="16"/>
      <c r="F108" s="17"/>
      <c r="G108" s="18"/>
      <c r="H108" s="308"/>
      <c r="I108" s="37"/>
      <c r="J108" s="38"/>
    </row>
    <row r="109" spans="2:10" ht="18" customHeight="1">
      <c r="B109" s="346"/>
      <c r="C109" s="15"/>
      <c r="D109" s="15"/>
      <c r="E109" s="16"/>
      <c r="F109" s="17"/>
      <c r="G109" s="24"/>
      <c r="H109" s="310"/>
      <c r="I109" s="37"/>
      <c r="J109" s="38"/>
    </row>
    <row r="110" spans="2:10" ht="18" customHeight="1">
      <c r="B110" s="346"/>
      <c r="C110" s="15"/>
      <c r="D110" s="15"/>
      <c r="E110" s="22"/>
      <c r="F110" s="17"/>
      <c r="G110" s="24"/>
      <c r="H110" s="310"/>
      <c r="I110" s="37"/>
      <c r="J110" s="38"/>
    </row>
    <row r="111" spans="2:10" ht="18" customHeight="1">
      <c r="B111" s="346"/>
      <c r="C111" s="208"/>
      <c r="D111" s="21"/>
      <c r="E111" s="16"/>
      <c r="F111" s="17"/>
      <c r="G111" s="18"/>
      <c r="H111" s="310"/>
      <c r="I111" s="37"/>
      <c r="J111" s="38"/>
    </row>
    <row r="112" spans="2:10" ht="18" customHeight="1">
      <c r="B112" s="346"/>
      <c r="C112" s="208"/>
      <c r="D112" s="21"/>
      <c r="E112" s="16"/>
      <c r="F112" s="17"/>
      <c r="G112" s="18"/>
      <c r="H112" s="308"/>
      <c r="I112" s="37"/>
      <c r="J112" s="38"/>
    </row>
    <row r="113" spans="2:10" ht="18" customHeight="1">
      <c r="B113" s="346"/>
      <c r="C113" s="208"/>
      <c r="D113" s="21"/>
      <c r="E113" s="16"/>
      <c r="F113" s="17"/>
      <c r="G113" s="18"/>
      <c r="H113" s="308"/>
      <c r="I113" s="37"/>
      <c r="J113" s="38"/>
    </row>
    <row r="114" spans="2:10" ht="18" customHeight="1">
      <c r="B114" s="346"/>
      <c r="C114" s="15"/>
      <c r="D114" s="15"/>
      <c r="E114" s="16"/>
      <c r="F114" s="17"/>
      <c r="G114" s="18"/>
      <c r="H114" s="308"/>
      <c r="I114" s="37"/>
      <c r="J114" s="38"/>
    </row>
    <row r="115" spans="2:10" ht="18" customHeight="1">
      <c r="B115" s="346"/>
      <c r="C115" s="15"/>
      <c r="D115" s="15"/>
      <c r="E115" s="22"/>
      <c r="F115" s="17"/>
      <c r="G115" s="18"/>
      <c r="H115" s="308"/>
      <c r="I115" s="37"/>
      <c r="J115" s="38"/>
    </row>
    <row r="116" spans="2:10" ht="18" customHeight="1">
      <c r="B116" s="347"/>
      <c r="C116" s="247"/>
      <c r="D116" s="210"/>
      <c r="E116" s="210"/>
      <c r="F116" s="29"/>
      <c r="G116" s="247"/>
      <c r="H116" s="311"/>
      <c r="I116" s="214"/>
      <c r="J116" s="248"/>
    </row>
    <row r="117" spans="2:10" ht="18" customHeight="1">
      <c r="B117" s="2"/>
      <c r="C117" s="129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4" t="s">
        <v>7</v>
      </c>
      <c r="I118" s="35" t="s">
        <v>8</v>
      </c>
      <c r="J118" s="36" t="s">
        <v>9</v>
      </c>
    </row>
    <row r="119" spans="2:10" ht="18" customHeight="1">
      <c r="B119" s="359" t="s">
        <v>609</v>
      </c>
      <c r="C119" s="322" t="s">
        <v>63</v>
      </c>
      <c r="D119" s="221" t="s">
        <v>24</v>
      </c>
      <c r="E119" s="255">
        <f>50000/173</f>
        <v>289.01734104046244</v>
      </c>
      <c r="F119" s="220" t="s">
        <v>81</v>
      </c>
      <c r="G119" s="92" t="s">
        <v>88</v>
      </c>
      <c r="H119" s="305">
        <v>10</v>
      </c>
      <c r="I119" s="256">
        <v>-4440</v>
      </c>
      <c r="J119" s="257" t="s">
        <v>76</v>
      </c>
    </row>
    <row r="120" spans="2:10" ht="18" customHeight="1">
      <c r="B120" s="360"/>
      <c r="C120" s="208"/>
      <c r="D120" s="21"/>
      <c r="E120" s="16"/>
      <c r="F120" s="17"/>
      <c r="G120" s="18" t="s">
        <v>95</v>
      </c>
      <c r="H120" s="306">
        <v>40</v>
      </c>
      <c r="I120" s="37">
        <f>I119-H120+E121</f>
        <v>-4480</v>
      </c>
      <c r="J120" s="38" t="str">
        <f aca="true" t="shared" si="6" ref="J120:J143">J119</f>
        <v>ok</v>
      </c>
    </row>
    <row r="121" spans="2:10" ht="18" customHeight="1">
      <c r="B121" s="360"/>
      <c r="C121" s="208"/>
      <c r="D121" s="21"/>
      <c r="E121" s="16"/>
      <c r="F121" s="17"/>
      <c r="G121" s="18" t="s">
        <v>96</v>
      </c>
      <c r="H121" s="306">
        <v>50</v>
      </c>
      <c r="I121" s="37">
        <f>I120-H121+E122</f>
        <v>-4530</v>
      </c>
      <c r="J121" s="38" t="str">
        <f t="shared" si="6"/>
        <v>ok</v>
      </c>
    </row>
    <row r="122" spans="2:10" ht="18" customHeight="1">
      <c r="B122" s="360"/>
      <c r="C122" s="208"/>
      <c r="D122" s="21"/>
      <c r="E122" s="16"/>
      <c r="F122" s="17" t="s">
        <v>99</v>
      </c>
      <c r="G122" s="18" t="s">
        <v>145</v>
      </c>
      <c r="H122" s="306">
        <v>150</v>
      </c>
      <c r="I122" s="37">
        <f>I121-H122+E123</f>
        <v>-4680</v>
      </c>
      <c r="J122" s="38" t="str">
        <f t="shared" si="6"/>
        <v>ok</v>
      </c>
    </row>
    <row r="123" spans="2:10" ht="18" customHeight="1">
      <c r="B123" s="360"/>
      <c r="C123" s="208"/>
      <c r="D123" s="21"/>
      <c r="E123" s="16"/>
      <c r="F123" s="17" t="s">
        <v>106</v>
      </c>
      <c r="G123" s="18" t="s">
        <v>111</v>
      </c>
      <c r="H123" s="306">
        <v>20</v>
      </c>
      <c r="I123" s="37">
        <f>I122-H123+E124</f>
        <v>-4412.643678160919</v>
      </c>
      <c r="J123" s="38" t="str">
        <f t="shared" si="6"/>
        <v>ok</v>
      </c>
    </row>
    <row r="124" spans="2:10" ht="18" customHeight="1">
      <c r="B124" s="360"/>
      <c r="C124" s="15" t="s">
        <v>141</v>
      </c>
      <c r="D124" s="15" t="s">
        <v>152</v>
      </c>
      <c r="E124" s="16">
        <f>50000/174</f>
        <v>287.35632183908046</v>
      </c>
      <c r="F124" s="175" t="s">
        <v>141</v>
      </c>
      <c r="G124" s="18" t="s">
        <v>144</v>
      </c>
      <c r="H124" s="306">
        <v>250</v>
      </c>
      <c r="I124" s="37">
        <f>I123-H124+E124</f>
        <v>-4375.287356321838</v>
      </c>
      <c r="J124" s="38" t="str">
        <f t="shared" si="6"/>
        <v>ok</v>
      </c>
    </row>
    <row r="125" spans="2:10" ht="18" customHeight="1">
      <c r="B125" s="360"/>
      <c r="C125" s="15" t="s">
        <v>148</v>
      </c>
      <c r="D125" s="15" t="s">
        <v>151</v>
      </c>
      <c r="E125" s="16">
        <f>1000000/173</f>
        <v>5780.346820809248</v>
      </c>
      <c r="F125" s="17" t="s">
        <v>154</v>
      </c>
      <c r="G125" s="21" t="s">
        <v>156</v>
      </c>
      <c r="H125" s="306">
        <f>20000/174</f>
        <v>114.94252873563218</v>
      </c>
      <c r="I125" s="37">
        <f>I124-H125+E125</f>
        <v>1290.1169357517774</v>
      </c>
      <c r="J125" s="38" t="str">
        <f t="shared" si="6"/>
        <v>ok</v>
      </c>
    </row>
    <row r="126" spans="2:10" ht="18" customHeight="1">
      <c r="B126" s="360"/>
      <c r="C126" s="208"/>
      <c r="D126" s="21"/>
      <c r="E126" s="16"/>
      <c r="F126" s="17" t="s">
        <v>158</v>
      </c>
      <c r="G126" s="18" t="s">
        <v>159</v>
      </c>
      <c r="H126" s="308" t="s">
        <v>189</v>
      </c>
      <c r="I126" s="37">
        <v>219300</v>
      </c>
      <c r="J126" s="38" t="str">
        <f t="shared" si="6"/>
        <v>ok</v>
      </c>
    </row>
    <row r="127" spans="2:10" ht="18" customHeight="1">
      <c r="B127" s="360"/>
      <c r="C127" s="208"/>
      <c r="D127" s="21"/>
      <c r="E127" s="16"/>
      <c r="F127" s="175" t="s">
        <v>206</v>
      </c>
      <c r="G127" s="18" t="s">
        <v>225</v>
      </c>
      <c r="H127" s="308">
        <f>45000+30000</f>
        <v>75000</v>
      </c>
      <c r="I127" s="37">
        <f>I126-H127</f>
        <v>144300</v>
      </c>
      <c r="J127" s="38" t="str">
        <f t="shared" si="6"/>
        <v>ok</v>
      </c>
    </row>
    <row r="128" spans="2:10" ht="18" customHeight="1">
      <c r="B128" s="360"/>
      <c r="C128" s="208" t="s">
        <v>248</v>
      </c>
      <c r="D128" s="21" t="s">
        <v>238</v>
      </c>
      <c r="E128" s="16">
        <v>143000</v>
      </c>
      <c r="F128" s="17" t="s">
        <v>237</v>
      </c>
      <c r="G128" s="18" t="s">
        <v>239</v>
      </c>
      <c r="H128" s="308">
        <f>71500*2</f>
        <v>143000</v>
      </c>
      <c r="I128" s="37">
        <f aca="true" t="shared" si="7" ref="I128:I136">I127-H128+E128</f>
        <v>144300</v>
      </c>
      <c r="J128" s="38" t="str">
        <f t="shared" si="6"/>
        <v>ok</v>
      </c>
    </row>
    <row r="129" spans="2:10" ht="18" customHeight="1">
      <c r="B129" s="360"/>
      <c r="C129" s="208"/>
      <c r="D129" s="21"/>
      <c r="E129" s="16"/>
      <c r="F129" s="17" t="s">
        <v>280</v>
      </c>
      <c r="G129" s="21" t="s">
        <v>301</v>
      </c>
      <c r="H129" s="308">
        <v>30000</v>
      </c>
      <c r="I129" s="37">
        <f t="shared" si="7"/>
        <v>114300</v>
      </c>
      <c r="J129" s="38" t="str">
        <f t="shared" si="6"/>
        <v>ok</v>
      </c>
    </row>
    <row r="130" spans="2:10" ht="18" customHeight="1">
      <c r="B130" s="360"/>
      <c r="C130" s="15"/>
      <c r="D130" s="15"/>
      <c r="E130" s="16"/>
      <c r="F130" s="17"/>
      <c r="G130" s="18" t="s">
        <v>311</v>
      </c>
      <c r="H130" s="308">
        <v>67500</v>
      </c>
      <c r="I130" s="37">
        <f t="shared" si="7"/>
        <v>46800</v>
      </c>
      <c r="J130" s="38" t="str">
        <f t="shared" si="6"/>
        <v>ok</v>
      </c>
    </row>
    <row r="131" spans="2:10" ht="18" customHeight="1">
      <c r="B131" s="360"/>
      <c r="C131" s="15"/>
      <c r="D131" s="15"/>
      <c r="E131" s="22"/>
      <c r="F131" s="17"/>
      <c r="G131" s="18" t="s">
        <v>312</v>
      </c>
      <c r="H131" s="308">
        <v>6000</v>
      </c>
      <c r="I131" s="37">
        <f t="shared" si="7"/>
        <v>40800</v>
      </c>
      <c r="J131" s="38" t="str">
        <f t="shared" si="6"/>
        <v>ok</v>
      </c>
    </row>
    <row r="132" spans="2:10" ht="18" customHeight="1">
      <c r="B132" s="360"/>
      <c r="C132" s="208"/>
      <c r="D132" s="21"/>
      <c r="E132" s="16"/>
      <c r="F132" s="20" t="s">
        <v>325</v>
      </c>
      <c r="G132" s="18" t="s">
        <v>331</v>
      </c>
      <c r="H132" s="308">
        <f>(3500*5)*2+32000+18000+10000</f>
        <v>95000</v>
      </c>
      <c r="I132" s="37">
        <f t="shared" si="7"/>
        <v>-54200</v>
      </c>
      <c r="J132" s="38" t="str">
        <f t="shared" si="6"/>
        <v>ok</v>
      </c>
    </row>
    <row r="133" spans="2:10" ht="18" customHeight="1">
      <c r="B133" s="360"/>
      <c r="C133" s="208"/>
      <c r="D133" s="21"/>
      <c r="E133" s="16"/>
      <c r="F133" s="17" t="s">
        <v>339</v>
      </c>
      <c r="G133" s="18" t="s">
        <v>379</v>
      </c>
      <c r="H133" s="308">
        <v>14000</v>
      </c>
      <c r="I133" s="37">
        <f t="shared" si="7"/>
        <v>-68200</v>
      </c>
      <c r="J133" s="38" t="str">
        <f t="shared" si="6"/>
        <v>ok</v>
      </c>
    </row>
    <row r="134" spans="2:10" ht="18" customHeight="1">
      <c r="B134" s="360"/>
      <c r="C134" s="208"/>
      <c r="D134" s="21"/>
      <c r="E134" s="16"/>
      <c r="F134" s="17" t="s">
        <v>341</v>
      </c>
      <c r="G134" s="40" t="s">
        <v>369</v>
      </c>
      <c r="H134" s="309">
        <v>12000</v>
      </c>
      <c r="I134" s="37">
        <f t="shared" si="7"/>
        <v>-80200</v>
      </c>
      <c r="J134" s="38" t="str">
        <f t="shared" si="6"/>
        <v>ok</v>
      </c>
    </row>
    <row r="135" spans="2:10" ht="18" customHeight="1">
      <c r="B135" s="360"/>
      <c r="C135" s="15"/>
      <c r="D135" s="15"/>
      <c r="E135" s="16"/>
      <c r="F135" s="17"/>
      <c r="G135" s="40" t="s">
        <v>370</v>
      </c>
      <c r="H135" s="309">
        <v>6000</v>
      </c>
      <c r="I135" s="37">
        <f t="shared" si="7"/>
        <v>-86200</v>
      </c>
      <c r="J135" s="38" t="str">
        <f t="shared" si="6"/>
        <v>ok</v>
      </c>
    </row>
    <row r="136" spans="2:10" ht="18" customHeight="1">
      <c r="B136" s="360"/>
      <c r="C136" s="15"/>
      <c r="D136" s="15"/>
      <c r="E136" s="22"/>
      <c r="F136" s="17"/>
      <c r="G136" s="40" t="s">
        <v>376</v>
      </c>
      <c r="H136" s="309">
        <v>10000</v>
      </c>
      <c r="I136" s="37">
        <f t="shared" si="7"/>
        <v>-96200</v>
      </c>
      <c r="J136" s="38" t="str">
        <f t="shared" si="6"/>
        <v>ok</v>
      </c>
    </row>
    <row r="137" spans="2:10" ht="18" customHeight="1">
      <c r="B137" s="360"/>
      <c r="C137" s="208"/>
      <c r="D137" s="21"/>
      <c r="E137" s="16"/>
      <c r="F137" s="17" t="s">
        <v>380</v>
      </c>
      <c r="G137" s="21" t="s">
        <v>383</v>
      </c>
      <c r="H137" s="308">
        <v>28500</v>
      </c>
      <c r="I137" s="37">
        <f aca="true" t="shared" si="8" ref="I137:I142">I136-H137+E137</f>
        <v>-124700</v>
      </c>
      <c r="J137" s="38" t="str">
        <f t="shared" si="6"/>
        <v>ok</v>
      </c>
    </row>
    <row r="138" spans="2:10" ht="18" customHeight="1">
      <c r="B138" s="360"/>
      <c r="C138" s="208"/>
      <c r="D138" s="21"/>
      <c r="E138" s="16"/>
      <c r="F138" s="17"/>
      <c r="G138" s="21" t="s">
        <v>384</v>
      </c>
      <c r="H138" s="308">
        <v>18000</v>
      </c>
      <c r="I138" s="37">
        <f t="shared" si="8"/>
        <v>-142700</v>
      </c>
      <c r="J138" s="38" t="str">
        <f t="shared" si="6"/>
        <v>ok</v>
      </c>
    </row>
    <row r="139" spans="2:10" ht="18" customHeight="1">
      <c r="B139" s="360"/>
      <c r="C139" s="208"/>
      <c r="D139" s="21"/>
      <c r="E139" s="16"/>
      <c r="F139" s="17" t="s">
        <v>386</v>
      </c>
      <c r="G139" s="18" t="s">
        <v>388</v>
      </c>
      <c r="H139" s="308">
        <v>10000</v>
      </c>
      <c r="I139" s="37">
        <f t="shared" si="8"/>
        <v>-152700</v>
      </c>
      <c r="J139" s="38" t="str">
        <f t="shared" si="6"/>
        <v>ok</v>
      </c>
    </row>
    <row r="140" spans="2:10" ht="18" customHeight="1">
      <c r="B140" s="360"/>
      <c r="C140" s="208"/>
      <c r="D140" s="21"/>
      <c r="E140" s="16"/>
      <c r="F140" s="17" t="s">
        <v>398</v>
      </c>
      <c r="G140" s="18" t="s">
        <v>399</v>
      </c>
      <c r="H140" s="308">
        <v>120000</v>
      </c>
      <c r="I140" s="37">
        <f t="shared" si="8"/>
        <v>-272700</v>
      </c>
      <c r="J140" s="38" t="str">
        <f t="shared" si="6"/>
        <v>ok</v>
      </c>
    </row>
    <row r="141" spans="2:10" ht="18" customHeight="1">
      <c r="B141" s="360"/>
      <c r="C141" s="15"/>
      <c r="D141" s="15"/>
      <c r="E141" s="16"/>
      <c r="F141" s="17" t="s">
        <v>419</v>
      </c>
      <c r="G141" s="18" t="s">
        <v>421</v>
      </c>
      <c r="H141" s="308">
        <v>21500</v>
      </c>
      <c r="I141" s="37">
        <f t="shared" si="8"/>
        <v>-294200</v>
      </c>
      <c r="J141" s="38" t="str">
        <f t="shared" si="6"/>
        <v>ok</v>
      </c>
    </row>
    <row r="142" spans="2:10" ht="18" customHeight="1">
      <c r="B142" s="360"/>
      <c r="C142" s="15"/>
      <c r="D142" s="15"/>
      <c r="E142" s="22"/>
      <c r="F142" s="17" t="s">
        <v>428</v>
      </c>
      <c r="G142" s="18" t="s">
        <v>429</v>
      </c>
      <c r="H142" s="308">
        <v>5500</v>
      </c>
      <c r="I142" s="37">
        <f t="shared" si="8"/>
        <v>-299700</v>
      </c>
      <c r="J142" s="38" t="str">
        <f t="shared" si="6"/>
        <v>ok</v>
      </c>
    </row>
    <row r="143" spans="2:10" ht="18" customHeight="1">
      <c r="B143" s="360"/>
      <c r="C143" s="208" t="s">
        <v>431</v>
      </c>
      <c r="D143" s="21" t="s">
        <v>432</v>
      </c>
      <c r="E143" s="16">
        <v>153000</v>
      </c>
      <c r="F143" s="17"/>
      <c r="G143" s="21" t="s">
        <v>430</v>
      </c>
      <c r="H143" s="308">
        <v>4300</v>
      </c>
      <c r="I143" s="37">
        <f>I142-H143+E143</f>
        <v>-151000</v>
      </c>
      <c r="J143" s="38" t="str">
        <f t="shared" si="6"/>
        <v>ok</v>
      </c>
    </row>
    <row r="144" spans="2:10" ht="18" customHeight="1">
      <c r="B144" s="360"/>
      <c r="C144" s="208"/>
      <c r="D144" s="21"/>
      <c r="E144" s="16"/>
      <c r="F144" s="17" t="s">
        <v>440</v>
      </c>
      <c r="G144" s="18" t="s">
        <v>444</v>
      </c>
      <c r="H144" s="308">
        <v>6300</v>
      </c>
      <c r="I144" s="37">
        <f>I143-H144+E144</f>
        <v>-157300</v>
      </c>
      <c r="J144" s="38" t="s">
        <v>472</v>
      </c>
    </row>
    <row r="145" spans="2:10" ht="18" customHeight="1">
      <c r="B145" s="361"/>
      <c r="C145" s="247"/>
      <c r="D145" s="30"/>
      <c r="E145" s="215"/>
      <c r="F145" s="211" t="s">
        <v>466</v>
      </c>
      <c r="G145" s="32" t="s">
        <v>480</v>
      </c>
      <c r="H145" s="311">
        <v>92000</v>
      </c>
      <c r="I145" s="214">
        <f>I144-H145</f>
        <v>-249300</v>
      </c>
      <c r="J145" s="248" t="s">
        <v>472</v>
      </c>
    </row>
    <row r="146" spans="2:10" ht="18" customHeight="1">
      <c r="B146" s="321"/>
      <c r="C146" s="316"/>
      <c r="D146" s="50"/>
      <c r="E146" s="51"/>
      <c r="F146" s="317"/>
      <c r="G146" s="52"/>
      <c r="H146" s="318"/>
      <c r="I146" s="319"/>
      <c r="J146" s="320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4" t="s">
        <v>7</v>
      </c>
      <c r="I147" s="35" t="s">
        <v>8</v>
      </c>
      <c r="J147" s="36" t="s">
        <v>9</v>
      </c>
    </row>
    <row r="148" spans="2:10" ht="18" customHeight="1">
      <c r="B148" s="343" t="s">
        <v>609</v>
      </c>
      <c r="C148" s="208"/>
      <c r="D148" s="21"/>
      <c r="E148" s="16"/>
      <c r="F148" s="220" t="s">
        <v>466</v>
      </c>
      <c r="G148" s="92" t="s">
        <v>481</v>
      </c>
      <c r="H148" s="323">
        <v>92000</v>
      </c>
      <c r="I148" s="256">
        <f>I145-H148</f>
        <v>-341300</v>
      </c>
      <c r="J148" s="257" t="s">
        <v>472</v>
      </c>
    </row>
    <row r="149" spans="2:10" ht="18" customHeight="1">
      <c r="B149" s="344"/>
      <c r="C149" s="208"/>
      <c r="D149" s="21"/>
      <c r="E149" s="16"/>
      <c r="F149" s="17" t="s">
        <v>524</v>
      </c>
      <c r="G149" s="18" t="s">
        <v>531</v>
      </c>
      <c r="H149" s="308">
        <v>21500</v>
      </c>
      <c r="I149" s="37">
        <f>I148-H149</f>
        <v>-362800</v>
      </c>
      <c r="J149" s="38" t="s">
        <v>76</v>
      </c>
    </row>
    <row r="150" spans="2:10" ht="18" customHeight="1">
      <c r="B150" s="344"/>
      <c r="C150" s="15"/>
      <c r="D150" s="15"/>
      <c r="E150" s="16"/>
      <c r="F150" s="175" t="s">
        <v>534</v>
      </c>
      <c r="G150" s="21" t="s">
        <v>539</v>
      </c>
      <c r="H150" s="308">
        <v>95000</v>
      </c>
      <c r="I150" s="37">
        <f>I149-H150</f>
        <v>-457800</v>
      </c>
      <c r="J150" s="38" t="s">
        <v>76</v>
      </c>
    </row>
    <row r="151" spans="2:10" ht="18" customHeight="1">
      <c r="B151" s="344"/>
      <c r="C151" s="15"/>
      <c r="D151" s="15"/>
      <c r="E151" s="16"/>
      <c r="F151" s="175"/>
      <c r="G151" s="18" t="s">
        <v>595</v>
      </c>
      <c r="H151" s="308">
        <v>42000</v>
      </c>
      <c r="I151" s="37">
        <f aca="true" t="shared" si="9" ref="I151:I159">I150-H151</f>
        <v>-499800</v>
      </c>
      <c r="J151" s="78" t="s">
        <v>516</v>
      </c>
    </row>
    <row r="152" spans="2:10" ht="18" customHeight="1">
      <c r="B152" s="344"/>
      <c r="C152" s="208"/>
      <c r="D152" s="21"/>
      <c r="E152" s="16"/>
      <c r="F152" s="17" t="s">
        <v>601</v>
      </c>
      <c r="G152" s="18" t="s">
        <v>603</v>
      </c>
      <c r="H152" s="308">
        <v>123750</v>
      </c>
      <c r="I152" s="37">
        <f t="shared" si="9"/>
        <v>-623550</v>
      </c>
      <c r="J152" s="78" t="s">
        <v>516</v>
      </c>
    </row>
    <row r="153" spans="2:10" ht="18" customHeight="1">
      <c r="B153" s="344"/>
      <c r="C153" s="208"/>
      <c r="D153" s="21"/>
      <c r="E153" s="16"/>
      <c r="F153" s="17" t="s">
        <v>616</v>
      </c>
      <c r="G153" s="18" t="s">
        <v>617</v>
      </c>
      <c r="H153" s="308">
        <v>35000</v>
      </c>
      <c r="I153" s="37">
        <f t="shared" si="9"/>
        <v>-658550</v>
      </c>
      <c r="J153" s="78" t="s">
        <v>516</v>
      </c>
    </row>
    <row r="154" spans="2:10" ht="18" customHeight="1">
      <c r="B154" s="344"/>
      <c r="C154" s="208"/>
      <c r="D154" s="21"/>
      <c r="E154" s="16"/>
      <c r="F154" s="17" t="s">
        <v>637</v>
      </c>
      <c r="G154" s="18" t="s">
        <v>635</v>
      </c>
      <c r="H154" s="188">
        <v>138640</v>
      </c>
      <c r="I154" s="37">
        <f t="shared" si="9"/>
        <v>-797190</v>
      </c>
      <c r="J154" s="78" t="s">
        <v>516</v>
      </c>
    </row>
    <row r="155" spans="2:10" ht="18" customHeight="1">
      <c r="B155" s="344"/>
      <c r="C155" s="208"/>
      <c r="D155" s="21"/>
      <c r="E155" s="16"/>
      <c r="F155" s="17"/>
      <c r="G155" s="18" t="s">
        <v>638</v>
      </c>
      <c r="H155" s="188">
        <v>150000</v>
      </c>
      <c r="I155" s="37">
        <f t="shared" si="9"/>
        <v>-947190</v>
      </c>
      <c r="J155" s="78" t="s">
        <v>516</v>
      </c>
    </row>
    <row r="156" spans="2:10" ht="18" customHeight="1">
      <c r="B156" s="344"/>
      <c r="C156" s="208"/>
      <c r="D156" s="21"/>
      <c r="E156" s="16"/>
      <c r="F156" s="17" t="s">
        <v>664</v>
      </c>
      <c r="G156" s="18" t="s">
        <v>663</v>
      </c>
      <c r="H156" s="188">
        <v>6000</v>
      </c>
      <c r="I156" s="37">
        <f t="shared" si="9"/>
        <v>-953190</v>
      </c>
      <c r="J156" s="78" t="s">
        <v>516</v>
      </c>
    </row>
    <row r="157" spans="2:10" ht="18" customHeight="1">
      <c r="B157" s="344"/>
      <c r="C157" s="208"/>
      <c r="D157" s="21"/>
      <c r="E157" s="16"/>
      <c r="F157" s="175" t="s">
        <v>665</v>
      </c>
      <c r="G157" s="18" t="s">
        <v>666</v>
      </c>
      <c r="H157" s="188">
        <v>100000</v>
      </c>
      <c r="I157" s="37">
        <f t="shared" si="9"/>
        <v>-1053190</v>
      </c>
      <c r="J157" s="78" t="s">
        <v>516</v>
      </c>
    </row>
    <row r="158" spans="2:10" ht="18" customHeight="1">
      <c r="B158" s="344"/>
      <c r="C158" s="208"/>
      <c r="D158" s="21"/>
      <c r="E158" s="16"/>
      <c r="F158" s="17" t="s">
        <v>667</v>
      </c>
      <c r="G158" s="18" t="s">
        <v>668</v>
      </c>
      <c r="H158" s="188">
        <v>145000</v>
      </c>
      <c r="I158" s="37">
        <f t="shared" si="9"/>
        <v>-1198190</v>
      </c>
      <c r="J158" s="78" t="s">
        <v>516</v>
      </c>
    </row>
    <row r="159" spans="2:10" ht="18" customHeight="1">
      <c r="B159" s="344"/>
      <c r="C159" s="208"/>
      <c r="D159" s="21"/>
      <c r="E159" s="16"/>
      <c r="F159" s="17"/>
      <c r="G159" s="18" t="s">
        <v>673</v>
      </c>
      <c r="H159" s="188">
        <v>90000</v>
      </c>
      <c r="I159" s="37">
        <f t="shared" si="9"/>
        <v>-1288190</v>
      </c>
      <c r="J159" s="78" t="s">
        <v>516</v>
      </c>
    </row>
    <row r="160" spans="2:10" ht="18" customHeight="1">
      <c r="B160" s="344"/>
      <c r="C160" s="208"/>
      <c r="D160" s="21"/>
      <c r="E160" s="16"/>
      <c r="F160" s="17"/>
      <c r="G160" s="18" t="s">
        <v>674</v>
      </c>
      <c r="H160" s="188">
        <v>5100</v>
      </c>
      <c r="I160" s="37">
        <f>I159-H160</f>
        <v>-1293290</v>
      </c>
      <c r="J160" s="78" t="s">
        <v>516</v>
      </c>
    </row>
    <row r="161" spans="2:10" ht="18" customHeight="1">
      <c r="B161" s="344"/>
      <c r="C161" s="208"/>
      <c r="D161" s="21"/>
      <c r="E161" s="16"/>
      <c r="F161" s="17"/>
      <c r="G161" s="18" t="s">
        <v>676</v>
      </c>
      <c r="H161" s="188">
        <v>5000</v>
      </c>
      <c r="I161" s="37">
        <f>I160-H161</f>
        <v>-1298290</v>
      </c>
      <c r="J161" s="78" t="s">
        <v>516</v>
      </c>
    </row>
    <row r="162" spans="2:10" ht="18" customHeight="1">
      <c r="B162" s="344"/>
      <c r="C162" s="208" t="s">
        <v>687</v>
      </c>
      <c r="D162" s="21" t="s">
        <v>571</v>
      </c>
      <c r="E162" s="16">
        <v>1000000</v>
      </c>
      <c r="F162" s="175" t="s">
        <v>667</v>
      </c>
      <c r="G162" s="18" t="s">
        <v>678</v>
      </c>
      <c r="H162" s="188">
        <v>4500</v>
      </c>
      <c r="I162" s="37">
        <f>I161-H162+E162</f>
        <v>-302790</v>
      </c>
      <c r="J162" s="78" t="s">
        <v>516</v>
      </c>
    </row>
    <row r="163" spans="2:10" ht="18" customHeight="1">
      <c r="B163" s="344"/>
      <c r="C163" s="208"/>
      <c r="D163" s="21"/>
      <c r="E163" s="16"/>
      <c r="F163" s="17"/>
      <c r="G163" s="40" t="s">
        <v>694</v>
      </c>
      <c r="H163" s="188">
        <v>36330</v>
      </c>
      <c r="I163" s="63">
        <f>I162-H163+E163</f>
        <v>-339120</v>
      </c>
      <c r="J163" s="78" t="s">
        <v>516</v>
      </c>
    </row>
    <row r="164" spans="2:10" ht="18" customHeight="1">
      <c r="B164" s="344"/>
      <c r="C164" s="208"/>
      <c r="D164" s="21"/>
      <c r="E164" s="16"/>
      <c r="F164" s="17"/>
      <c r="G164" s="18" t="s">
        <v>695</v>
      </c>
      <c r="H164" s="188">
        <v>138400</v>
      </c>
      <c r="I164" s="63">
        <f>I163-H164+E164</f>
        <v>-477520</v>
      </c>
      <c r="J164" s="78" t="s">
        <v>516</v>
      </c>
    </row>
    <row r="165" spans="2:10" ht="18" customHeight="1">
      <c r="B165" s="344"/>
      <c r="C165" s="208"/>
      <c r="D165" s="21"/>
      <c r="E165" s="16"/>
      <c r="F165" s="17" t="s">
        <v>711</v>
      </c>
      <c r="G165" s="18" t="s">
        <v>712</v>
      </c>
      <c r="H165" s="188">
        <v>35000</v>
      </c>
      <c r="I165" s="63">
        <f>I164-H165+E165</f>
        <v>-512520</v>
      </c>
      <c r="J165" s="78" t="s">
        <v>516</v>
      </c>
    </row>
    <row r="166" spans="2:10" ht="18" customHeight="1">
      <c r="B166" s="344"/>
      <c r="C166" s="208"/>
      <c r="D166" s="21"/>
      <c r="E166" s="16"/>
      <c r="F166" s="17"/>
      <c r="G166" s="18"/>
      <c r="H166" s="308"/>
      <c r="I166" s="37"/>
      <c r="J166" s="38"/>
    </row>
    <row r="167" spans="2:10" ht="18" customHeight="1">
      <c r="B167" s="344"/>
      <c r="C167" s="208"/>
      <c r="D167" s="21"/>
      <c r="E167" s="16"/>
      <c r="F167" s="17"/>
      <c r="G167" s="18"/>
      <c r="H167" s="308"/>
      <c r="I167" s="37"/>
      <c r="J167" s="38"/>
    </row>
    <row r="168" spans="2:10" ht="18" customHeight="1">
      <c r="B168" s="344"/>
      <c r="C168" s="208"/>
      <c r="D168" s="21"/>
      <c r="E168" s="16"/>
      <c r="F168" s="175"/>
      <c r="G168" s="18"/>
      <c r="H168" s="308"/>
      <c r="I168" s="37"/>
      <c r="J168" s="38"/>
    </row>
    <row r="169" spans="2:10" ht="18" customHeight="1">
      <c r="B169" s="344"/>
      <c r="C169" s="208"/>
      <c r="D169" s="21"/>
      <c r="E169" s="16"/>
      <c r="F169" s="17"/>
      <c r="G169" s="18"/>
      <c r="H169" s="308"/>
      <c r="I169" s="37"/>
      <c r="J169" s="38"/>
    </row>
    <row r="170" spans="2:10" ht="18" customHeight="1">
      <c r="B170" s="344"/>
      <c r="C170" s="208"/>
      <c r="D170" s="21"/>
      <c r="E170" s="16"/>
      <c r="F170" s="17"/>
      <c r="G170" s="21"/>
      <c r="H170" s="308"/>
      <c r="I170" s="37"/>
      <c r="J170" s="38"/>
    </row>
    <row r="171" spans="2:10" ht="18" customHeight="1">
      <c r="B171" s="344"/>
      <c r="C171" s="15"/>
      <c r="D171" s="15"/>
      <c r="E171" s="16"/>
      <c r="F171" s="17"/>
      <c r="G171" s="18"/>
      <c r="H171" s="308"/>
      <c r="I171" s="37"/>
      <c r="J171" s="38"/>
    </row>
    <row r="172" spans="2:10" ht="18" customHeight="1">
      <c r="B172" s="344"/>
      <c r="C172" s="15"/>
      <c r="D172" s="15"/>
      <c r="E172" s="22"/>
      <c r="F172" s="17"/>
      <c r="G172" s="18"/>
      <c r="H172" s="308"/>
      <c r="I172" s="37"/>
      <c r="J172" s="38"/>
    </row>
    <row r="173" spans="2:10" ht="18" customHeight="1">
      <c r="B173" s="344"/>
      <c r="C173" s="208"/>
      <c r="D173" s="21"/>
      <c r="E173" s="16"/>
      <c r="F173" s="20"/>
      <c r="G173" s="18"/>
      <c r="H173" s="308"/>
      <c r="I173" s="37"/>
      <c r="J173" s="38"/>
    </row>
    <row r="174" spans="2:10" ht="18" customHeight="1">
      <c r="B174" s="345"/>
      <c r="C174" s="247"/>
      <c r="D174" s="210"/>
      <c r="E174" s="210"/>
      <c r="F174" s="211"/>
      <c r="G174" s="30"/>
      <c r="H174" s="311"/>
      <c r="I174" s="214"/>
      <c r="J174" s="248"/>
    </row>
    <row r="175" spans="2:10" ht="18" customHeight="1">
      <c r="B175" s="2"/>
      <c r="C175" s="129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4" t="s">
        <v>7</v>
      </c>
      <c r="I176" s="35" t="s">
        <v>8</v>
      </c>
      <c r="J176" s="36" t="s">
        <v>9</v>
      </c>
    </row>
    <row r="177" spans="2:10" ht="18" customHeight="1">
      <c r="B177" s="343" t="s">
        <v>73</v>
      </c>
      <c r="C177" s="15"/>
      <c r="D177" s="15"/>
      <c r="E177" s="16"/>
      <c r="F177" s="17" t="s">
        <v>81</v>
      </c>
      <c r="G177" s="18" t="s">
        <v>90</v>
      </c>
      <c r="H177" s="306">
        <v>50</v>
      </c>
      <c r="I177" s="37">
        <v>7313</v>
      </c>
      <c r="J177" s="38" t="s">
        <v>76</v>
      </c>
    </row>
    <row r="178" spans="2:10" ht="18" customHeight="1">
      <c r="B178" s="346"/>
      <c r="C178" s="208" t="s">
        <v>714</v>
      </c>
      <c r="D178" s="21"/>
      <c r="E178" s="16"/>
      <c r="F178" s="17" t="s">
        <v>106</v>
      </c>
      <c r="G178" s="18" t="s">
        <v>115</v>
      </c>
      <c r="H178" s="306">
        <v>30</v>
      </c>
      <c r="I178" s="37">
        <f>I177-H178</f>
        <v>7283</v>
      </c>
      <c r="J178" s="38" t="str">
        <f aca="true" t="shared" si="10" ref="J178:J200">J177</f>
        <v>ok</v>
      </c>
    </row>
    <row r="179" spans="2:10" ht="18" customHeight="1">
      <c r="B179" s="346"/>
      <c r="C179" s="208" t="s">
        <v>715</v>
      </c>
      <c r="D179" s="21"/>
      <c r="E179" s="16"/>
      <c r="F179" s="17" t="s">
        <v>158</v>
      </c>
      <c r="G179" s="18" t="s">
        <v>159</v>
      </c>
      <c r="H179" s="308" t="s">
        <v>189</v>
      </c>
      <c r="I179" s="37">
        <v>1238110</v>
      </c>
      <c r="J179" s="38" t="str">
        <f t="shared" si="10"/>
        <v>ok</v>
      </c>
    </row>
    <row r="180" spans="2:10" ht="18" customHeight="1">
      <c r="B180" s="346"/>
      <c r="C180" s="208"/>
      <c r="D180" s="21"/>
      <c r="E180" s="16"/>
      <c r="F180" s="17" t="s">
        <v>162</v>
      </c>
      <c r="G180" s="18" t="s">
        <v>175</v>
      </c>
      <c r="H180" s="308">
        <v>10000</v>
      </c>
      <c r="I180" s="37">
        <f aca="true" t="shared" si="11" ref="I180:I185">I179-H180</f>
        <v>1228110</v>
      </c>
      <c r="J180" s="38" t="str">
        <f t="shared" si="10"/>
        <v>ok</v>
      </c>
    </row>
    <row r="181" spans="2:10" ht="18" customHeight="1">
      <c r="B181" s="346"/>
      <c r="C181" s="208"/>
      <c r="D181" s="21"/>
      <c r="E181" s="16"/>
      <c r="F181" s="17"/>
      <c r="G181" s="18" t="s">
        <v>170</v>
      </c>
      <c r="H181" s="309">
        <v>16000</v>
      </c>
      <c r="I181" s="37">
        <f t="shared" si="11"/>
        <v>1212110</v>
      </c>
      <c r="J181" s="38" t="str">
        <f t="shared" si="10"/>
        <v>ok</v>
      </c>
    </row>
    <row r="182" spans="2:10" ht="18" customHeight="1">
      <c r="B182" s="346"/>
      <c r="C182" s="208"/>
      <c r="D182" s="21"/>
      <c r="E182" s="16"/>
      <c r="F182" s="20" t="s">
        <v>206</v>
      </c>
      <c r="G182" s="18" t="s">
        <v>208</v>
      </c>
      <c r="H182" s="308">
        <v>15000</v>
      </c>
      <c r="I182" s="37">
        <f t="shared" si="11"/>
        <v>1197110</v>
      </c>
      <c r="J182" s="38" t="str">
        <f t="shared" si="10"/>
        <v>ok</v>
      </c>
    </row>
    <row r="183" spans="2:10" ht="18" customHeight="1">
      <c r="B183" s="346"/>
      <c r="C183" s="208"/>
      <c r="D183" s="21"/>
      <c r="E183" s="16"/>
      <c r="F183" s="17"/>
      <c r="G183" s="18" t="s">
        <v>221</v>
      </c>
      <c r="H183" s="308">
        <v>39300</v>
      </c>
      <c r="I183" s="37">
        <f t="shared" si="11"/>
        <v>1157810</v>
      </c>
      <c r="J183" s="38" t="str">
        <f t="shared" si="10"/>
        <v>ok</v>
      </c>
    </row>
    <row r="184" spans="2:10" ht="18" customHeight="1">
      <c r="B184" s="346"/>
      <c r="C184" s="208"/>
      <c r="D184" s="21"/>
      <c r="E184" s="16"/>
      <c r="F184" s="17" t="s">
        <v>237</v>
      </c>
      <c r="G184" s="18" t="s">
        <v>238</v>
      </c>
      <c r="H184" s="308">
        <v>71500</v>
      </c>
      <c r="I184" s="37">
        <f t="shared" si="11"/>
        <v>1086310</v>
      </c>
      <c r="J184" s="38" t="str">
        <f t="shared" si="10"/>
        <v>ok</v>
      </c>
    </row>
    <row r="185" spans="2:10" ht="18" customHeight="1">
      <c r="B185" s="346"/>
      <c r="C185" s="15"/>
      <c r="D185" s="15"/>
      <c r="E185" s="16"/>
      <c r="F185" s="17" t="s">
        <v>253</v>
      </c>
      <c r="G185" s="18" t="s">
        <v>265</v>
      </c>
      <c r="H185" s="308">
        <v>5000</v>
      </c>
      <c r="I185" s="37">
        <f t="shared" si="11"/>
        <v>1081310</v>
      </c>
      <c r="J185" s="38" t="str">
        <f t="shared" si="10"/>
        <v>ok</v>
      </c>
    </row>
    <row r="186" spans="2:10" ht="18" customHeight="1">
      <c r="B186" s="346"/>
      <c r="C186" s="15"/>
      <c r="D186" s="15"/>
      <c r="E186" s="22"/>
      <c r="F186" s="17" t="s">
        <v>280</v>
      </c>
      <c r="G186" s="18" t="s">
        <v>313</v>
      </c>
      <c r="H186" s="308">
        <v>6000</v>
      </c>
      <c r="I186" s="37">
        <f aca="true" t="shared" si="12" ref="I186:I196">I185-H186</f>
        <v>1075310</v>
      </c>
      <c r="J186" s="38" t="str">
        <f t="shared" si="10"/>
        <v>ok</v>
      </c>
    </row>
    <row r="187" spans="2:10" ht="18" customHeight="1">
      <c r="B187" s="346"/>
      <c r="C187" s="208"/>
      <c r="D187" s="21"/>
      <c r="E187" s="16"/>
      <c r="F187" s="17"/>
      <c r="G187" s="24" t="s">
        <v>285</v>
      </c>
      <c r="H187" s="309">
        <v>75000</v>
      </c>
      <c r="I187" s="37">
        <f t="shared" si="12"/>
        <v>1000310</v>
      </c>
      <c r="J187" s="38" t="str">
        <f t="shared" si="10"/>
        <v>ok</v>
      </c>
    </row>
    <row r="188" spans="2:10" ht="18" customHeight="1">
      <c r="B188" s="346"/>
      <c r="C188" s="208"/>
      <c r="D188" s="21"/>
      <c r="E188" s="16"/>
      <c r="F188" s="20" t="s">
        <v>325</v>
      </c>
      <c r="G188" s="18" t="s">
        <v>330</v>
      </c>
      <c r="H188" s="308">
        <f>3500*5+3400+20500+11000</f>
        <v>52400</v>
      </c>
      <c r="I188" s="37">
        <f t="shared" si="12"/>
        <v>947910</v>
      </c>
      <c r="J188" s="38" t="str">
        <f t="shared" si="10"/>
        <v>ok</v>
      </c>
    </row>
    <row r="189" spans="2:10" ht="18" customHeight="1">
      <c r="B189" s="346"/>
      <c r="C189" s="208"/>
      <c r="D189" s="21"/>
      <c r="E189" s="16"/>
      <c r="F189" s="17" t="s">
        <v>341</v>
      </c>
      <c r="G189" s="40" t="s">
        <v>230</v>
      </c>
      <c r="H189" s="309">
        <v>12000</v>
      </c>
      <c r="I189" s="37">
        <f t="shared" si="12"/>
        <v>935910</v>
      </c>
      <c r="J189" s="38" t="str">
        <f t="shared" si="10"/>
        <v>ok</v>
      </c>
    </row>
    <row r="190" spans="2:10" ht="18" customHeight="1">
      <c r="B190" s="346"/>
      <c r="C190" s="15"/>
      <c r="D190" s="15"/>
      <c r="E190" s="16"/>
      <c r="F190" s="17"/>
      <c r="G190" s="18" t="s">
        <v>373</v>
      </c>
      <c r="H190" s="308">
        <v>195000</v>
      </c>
      <c r="I190" s="37">
        <f t="shared" si="12"/>
        <v>740910</v>
      </c>
      <c r="J190" s="38" t="str">
        <f t="shared" si="10"/>
        <v>ok</v>
      </c>
    </row>
    <row r="191" spans="2:10" ht="18" customHeight="1">
      <c r="B191" s="346"/>
      <c r="C191" s="208"/>
      <c r="D191" s="21"/>
      <c r="E191" s="16"/>
      <c r="F191" s="17" t="s">
        <v>380</v>
      </c>
      <c r="G191" s="24" t="s">
        <v>382</v>
      </c>
      <c r="H191" s="310">
        <v>28500</v>
      </c>
      <c r="I191" s="37">
        <f t="shared" si="12"/>
        <v>712410</v>
      </c>
      <c r="J191" s="38" t="str">
        <f t="shared" si="10"/>
        <v>ok</v>
      </c>
    </row>
    <row r="192" spans="2:10" ht="18" customHeight="1">
      <c r="B192" s="346"/>
      <c r="C192" s="208"/>
      <c r="D192" s="21"/>
      <c r="E192" s="16"/>
      <c r="F192" s="17" t="s">
        <v>419</v>
      </c>
      <c r="G192" s="18" t="s">
        <v>421</v>
      </c>
      <c r="H192" s="310">
        <v>21500</v>
      </c>
      <c r="I192" s="37">
        <f t="shared" si="12"/>
        <v>690910</v>
      </c>
      <c r="J192" s="38" t="str">
        <f t="shared" si="10"/>
        <v>ok</v>
      </c>
    </row>
    <row r="193" spans="2:10" ht="18" customHeight="1">
      <c r="B193" s="346"/>
      <c r="C193" s="208"/>
      <c r="D193" s="21"/>
      <c r="E193" s="16"/>
      <c r="F193" s="17" t="s">
        <v>426</v>
      </c>
      <c r="G193" s="24" t="s">
        <v>427</v>
      </c>
      <c r="H193" s="310">
        <v>39800</v>
      </c>
      <c r="I193" s="37">
        <f t="shared" si="12"/>
        <v>651110</v>
      </c>
      <c r="J193" s="38" t="str">
        <f t="shared" si="10"/>
        <v>ok</v>
      </c>
    </row>
    <row r="194" spans="2:10" ht="18" customHeight="1">
      <c r="B194" s="346"/>
      <c r="C194" s="15"/>
      <c r="D194" s="15"/>
      <c r="E194" s="16"/>
      <c r="F194" s="17" t="s">
        <v>428</v>
      </c>
      <c r="G194" s="18" t="s">
        <v>429</v>
      </c>
      <c r="H194" s="308">
        <v>5500</v>
      </c>
      <c r="I194" s="37">
        <f t="shared" si="12"/>
        <v>645610</v>
      </c>
      <c r="J194" s="38" t="str">
        <f t="shared" si="10"/>
        <v>ok</v>
      </c>
    </row>
    <row r="195" spans="2:10" ht="18" customHeight="1">
      <c r="B195" s="346"/>
      <c r="C195" s="15"/>
      <c r="D195" s="15"/>
      <c r="E195" s="22"/>
      <c r="F195" s="17"/>
      <c r="G195" s="21" t="s">
        <v>430</v>
      </c>
      <c r="H195" s="308">
        <v>4300</v>
      </c>
      <c r="I195" s="37">
        <f t="shared" si="12"/>
        <v>641310</v>
      </c>
      <c r="J195" s="38" t="str">
        <f t="shared" si="10"/>
        <v>ok</v>
      </c>
    </row>
    <row r="196" spans="2:10" ht="18" customHeight="1">
      <c r="B196" s="346"/>
      <c r="C196" s="208"/>
      <c r="D196" s="21"/>
      <c r="E196" s="16"/>
      <c r="F196" s="17" t="s">
        <v>440</v>
      </c>
      <c r="G196" s="18" t="s">
        <v>444</v>
      </c>
      <c r="H196" s="308">
        <v>6300</v>
      </c>
      <c r="I196" s="37">
        <f t="shared" si="12"/>
        <v>635010</v>
      </c>
      <c r="J196" s="38" t="str">
        <f t="shared" si="10"/>
        <v>ok</v>
      </c>
    </row>
    <row r="197" spans="2:10" ht="18" customHeight="1">
      <c r="B197" s="346"/>
      <c r="C197" s="314" t="s">
        <v>493</v>
      </c>
      <c r="D197" s="100" t="s">
        <v>494</v>
      </c>
      <c r="E197" s="204">
        <v>92000</v>
      </c>
      <c r="F197" s="17" t="s">
        <v>466</v>
      </c>
      <c r="G197" s="18" t="s">
        <v>470</v>
      </c>
      <c r="H197" s="308">
        <v>92000</v>
      </c>
      <c r="I197" s="37">
        <f aca="true" t="shared" si="13" ref="I197:I202">I196-H197+E197</f>
        <v>635010</v>
      </c>
      <c r="J197" s="38" t="str">
        <f t="shared" si="10"/>
        <v>ok</v>
      </c>
    </row>
    <row r="198" spans="2:10" ht="18" customHeight="1">
      <c r="B198" s="346"/>
      <c r="C198" s="208"/>
      <c r="D198" s="21"/>
      <c r="E198" s="16"/>
      <c r="F198" s="17" t="s">
        <v>502</v>
      </c>
      <c r="G198" s="18" t="s">
        <v>508</v>
      </c>
      <c r="H198" s="308">
        <v>16700</v>
      </c>
      <c r="I198" s="37">
        <f t="shared" si="13"/>
        <v>618310</v>
      </c>
      <c r="J198" s="38" t="str">
        <f t="shared" si="10"/>
        <v>ok</v>
      </c>
    </row>
    <row r="199" spans="2:10" ht="18" customHeight="1">
      <c r="B199" s="346"/>
      <c r="C199" s="15"/>
      <c r="D199" s="15"/>
      <c r="E199" s="16"/>
      <c r="F199" s="17" t="s">
        <v>524</v>
      </c>
      <c r="G199" s="18" t="s">
        <v>531</v>
      </c>
      <c r="H199" s="308">
        <v>21500</v>
      </c>
      <c r="I199" s="37">
        <f t="shared" si="13"/>
        <v>596810</v>
      </c>
      <c r="J199" s="38" t="str">
        <f t="shared" si="10"/>
        <v>ok</v>
      </c>
    </row>
    <row r="200" spans="2:10" ht="18" customHeight="1">
      <c r="B200" s="346"/>
      <c r="C200" s="15"/>
      <c r="D200" s="15"/>
      <c r="E200" s="22"/>
      <c r="F200" s="175" t="s">
        <v>534</v>
      </c>
      <c r="G200" s="24" t="s">
        <v>539</v>
      </c>
      <c r="H200" s="308">
        <v>95000</v>
      </c>
      <c r="I200" s="37">
        <f t="shared" si="13"/>
        <v>501810</v>
      </c>
      <c r="J200" s="38" t="str">
        <f t="shared" si="10"/>
        <v>ok</v>
      </c>
    </row>
    <row r="201" spans="2:10" ht="18" customHeight="1">
      <c r="B201" s="346"/>
      <c r="C201" s="278"/>
      <c r="D201" s="278"/>
      <c r="E201" s="279"/>
      <c r="F201" s="75" t="s">
        <v>544</v>
      </c>
      <c r="G201" s="70" t="s">
        <v>558</v>
      </c>
      <c r="H201" s="312">
        <v>16700</v>
      </c>
      <c r="I201" s="240">
        <f t="shared" si="13"/>
        <v>485110</v>
      </c>
      <c r="J201" s="280" t="str">
        <f>J196</f>
        <v>ok</v>
      </c>
    </row>
    <row r="202" spans="2:10" ht="18" customHeight="1">
      <c r="B202" s="346"/>
      <c r="C202" s="15">
        <v>2021</v>
      </c>
      <c r="D202" s="15"/>
      <c r="E202" s="22"/>
      <c r="F202" s="175" t="s">
        <v>667</v>
      </c>
      <c r="G202" s="18" t="s">
        <v>678</v>
      </c>
      <c r="H202" s="188">
        <v>4500</v>
      </c>
      <c r="I202" s="240">
        <f t="shared" si="13"/>
        <v>480610</v>
      </c>
      <c r="J202" s="280" t="str">
        <f>J197</f>
        <v>ok</v>
      </c>
    </row>
    <row r="203" spans="2:10" ht="18" customHeight="1">
      <c r="B203" s="347"/>
      <c r="C203" s="247"/>
      <c r="D203" s="210"/>
      <c r="E203" s="210"/>
      <c r="F203" s="29" t="s">
        <v>706</v>
      </c>
      <c r="G203" s="32" t="s">
        <v>707</v>
      </c>
      <c r="H203" s="202">
        <v>35000</v>
      </c>
      <c r="I203" s="214">
        <f>I202-H203+E203</f>
        <v>445610</v>
      </c>
      <c r="J203" s="248" t="str">
        <f>J198</f>
        <v>ok</v>
      </c>
    </row>
    <row r="204" spans="2:10" ht="18" customHeight="1">
      <c r="B204" s="2"/>
      <c r="C204" s="129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4" t="s">
        <v>7</v>
      </c>
      <c r="I205" s="35" t="s">
        <v>8</v>
      </c>
      <c r="J205" s="36" t="s">
        <v>9</v>
      </c>
    </row>
    <row r="206" spans="2:10" ht="18" customHeight="1">
      <c r="B206" s="343" t="s">
        <v>73</v>
      </c>
      <c r="C206" s="15"/>
      <c r="D206" s="15"/>
      <c r="E206" s="16"/>
      <c r="F206" s="17"/>
      <c r="G206" s="18"/>
      <c r="H206" s="306"/>
      <c r="I206" s="37"/>
      <c r="J206" s="38"/>
    </row>
    <row r="207" spans="2:10" ht="18" customHeight="1">
      <c r="B207" s="346"/>
      <c r="C207" s="208"/>
      <c r="D207" s="21"/>
      <c r="E207" s="16"/>
      <c r="F207" s="17"/>
      <c r="G207" s="18"/>
      <c r="H207" s="306"/>
      <c r="I207" s="37"/>
      <c r="J207" s="38"/>
    </row>
    <row r="208" spans="2:10" ht="18" customHeight="1">
      <c r="B208" s="346"/>
      <c r="C208" s="208"/>
      <c r="D208" s="21"/>
      <c r="E208" s="16"/>
      <c r="F208" s="17"/>
      <c r="G208" s="18"/>
      <c r="H208" s="308"/>
      <c r="I208" s="37"/>
      <c r="J208" s="38"/>
    </row>
    <row r="209" spans="2:10" ht="18" customHeight="1">
      <c r="B209" s="346"/>
      <c r="C209" s="208"/>
      <c r="D209" s="21"/>
      <c r="E209" s="16"/>
      <c r="F209" s="17"/>
      <c r="G209" s="18"/>
      <c r="H209" s="308"/>
      <c r="I209" s="37"/>
      <c r="J209" s="38"/>
    </row>
    <row r="210" spans="2:10" ht="18" customHeight="1">
      <c r="B210" s="346"/>
      <c r="C210" s="208"/>
      <c r="D210" s="21"/>
      <c r="E210" s="16"/>
      <c r="F210" s="17"/>
      <c r="G210" s="18"/>
      <c r="H210" s="309"/>
      <c r="I210" s="37"/>
      <c r="J210" s="38"/>
    </row>
    <row r="211" spans="2:10" ht="18" customHeight="1">
      <c r="B211" s="346"/>
      <c r="C211" s="208"/>
      <c r="D211" s="21"/>
      <c r="E211" s="16"/>
      <c r="F211" s="20"/>
      <c r="G211" s="18"/>
      <c r="H211" s="308"/>
      <c r="I211" s="37"/>
      <c r="J211" s="38"/>
    </row>
    <row r="212" spans="2:10" ht="18" customHeight="1">
      <c r="B212" s="346"/>
      <c r="C212" s="208"/>
      <c r="D212" s="21"/>
      <c r="E212" s="16"/>
      <c r="F212" s="17"/>
      <c r="G212" s="18"/>
      <c r="H212" s="308"/>
      <c r="I212" s="37"/>
      <c r="J212" s="38"/>
    </row>
    <row r="213" spans="2:10" ht="18" customHeight="1">
      <c r="B213" s="346"/>
      <c r="C213" s="208"/>
      <c r="D213" s="21"/>
      <c r="E213" s="16"/>
      <c r="F213" s="17"/>
      <c r="G213" s="18"/>
      <c r="H213" s="308"/>
      <c r="I213" s="37"/>
      <c r="J213" s="38"/>
    </row>
    <row r="214" spans="2:10" ht="18" customHeight="1">
      <c r="B214" s="346"/>
      <c r="C214" s="15"/>
      <c r="D214" s="15"/>
      <c r="E214" s="16"/>
      <c r="F214" s="17"/>
      <c r="G214" s="18"/>
      <c r="H214" s="308"/>
      <c r="I214" s="37"/>
      <c r="J214" s="38"/>
    </row>
    <row r="215" spans="2:10" ht="18" customHeight="1">
      <c r="B215" s="346"/>
      <c r="C215" s="15"/>
      <c r="D215" s="15"/>
      <c r="E215" s="22"/>
      <c r="F215" s="17"/>
      <c r="G215" s="18"/>
      <c r="H215" s="308"/>
      <c r="I215" s="37"/>
      <c r="J215" s="38"/>
    </row>
    <row r="216" spans="2:10" ht="18" customHeight="1">
      <c r="B216" s="346"/>
      <c r="C216" s="208"/>
      <c r="D216" s="21"/>
      <c r="E216" s="16"/>
      <c r="F216" s="17"/>
      <c r="G216" s="24"/>
      <c r="H216" s="309"/>
      <c r="I216" s="37"/>
      <c r="J216" s="38"/>
    </row>
    <row r="217" spans="2:10" ht="18" customHeight="1">
      <c r="B217" s="346"/>
      <c r="C217" s="208"/>
      <c r="D217" s="21"/>
      <c r="E217" s="16"/>
      <c r="F217" s="20"/>
      <c r="G217" s="18"/>
      <c r="H217" s="308"/>
      <c r="I217" s="37"/>
      <c r="J217" s="38"/>
    </row>
    <row r="218" spans="2:10" ht="18" customHeight="1">
      <c r="B218" s="346"/>
      <c r="C218" s="208"/>
      <c r="D218" s="21"/>
      <c r="E218" s="16"/>
      <c r="F218" s="17"/>
      <c r="G218" s="40"/>
      <c r="H218" s="309"/>
      <c r="I218" s="37"/>
      <c r="J218" s="38"/>
    </row>
    <row r="219" spans="2:10" ht="18" customHeight="1">
      <c r="B219" s="346"/>
      <c r="C219" s="15"/>
      <c r="D219" s="15"/>
      <c r="E219" s="16"/>
      <c r="F219" s="17"/>
      <c r="G219" s="18"/>
      <c r="H219" s="308"/>
      <c r="I219" s="37"/>
      <c r="J219" s="38"/>
    </row>
    <row r="220" spans="2:10" ht="18" customHeight="1">
      <c r="B220" s="346"/>
      <c r="C220" s="208"/>
      <c r="D220" s="21"/>
      <c r="E220" s="16"/>
      <c r="F220" s="17"/>
      <c r="G220" s="24"/>
      <c r="H220" s="310"/>
      <c r="I220" s="37"/>
      <c r="J220" s="38"/>
    </row>
    <row r="221" spans="2:10" ht="18" customHeight="1">
      <c r="B221" s="346"/>
      <c r="C221" s="208"/>
      <c r="D221" s="21"/>
      <c r="E221" s="16"/>
      <c r="F221" s="17"/>
      <c r="G221" s="18"/>
      <c r="H221" s="310"/>
      <c r="I221" s="37"/>
      <c r="J221" s="38"/>
    </row>
    <row r="222" spans="2:10" ht="18" customHeight="1">
      <c r="B222" s="346"/>
      <c r="C222" s="208"/>
      <c r="D222" s="21"/>
      <c r="E222" s="16"/>
      <c r="F222" s="17"/>
      <c r="G222" s="24"/>
      <c r="H222" s="310"/>
      <c r="I222" s="37"/>
      <c r="J222" s="38"/>
    </row>
    <row r="223" spans="2:10" ht="18" customHeight="1">
      <c r="B223" s="346"/>
      <c r="C223" s="15"/>
      <c r="D223" s="15"/>
      <c r="E223" s="16"/>
      <c r="F223" s="17"/>
      <c r="G223" s="18"/>
      <c r="H223" s="308"/>
      <c r="I223" s="37"/>
      <c r="J223" s="38"/>
    </row>
    <row r="224" spans="2:10" ht="18" customHeight="1">
      <c r="B224" s="346"/>
      <c r="C224" s="15"/>
      <c r="D224" s="15"/>
      <c r="E224" s="22"/>
      <c r="F224" s="17"/>
      <c r="G224" s="21"/>
      <c r="H224" s="308"/>
      <c r="I224" s="37"/>
      <c r="J224" s="38"/>
    </row>
    <row r="225" spans="2:10" ht="18" customHeight="1">
      <c r="B225" s="346"/>
      <c r="C225" s="208"/>
      <c r="D225" s="21"/>
      <c r="E225" s="16"/>
      <c r="F225" s="17"/>
      <c r="G225" s="18"/>
      <c r="H225" s="308"/>
      <c r="I225" s="37"/>
      <c r="J225" s="38"/>
    </row>
    <row r="226" spans="2:10" ht="18" customHeight="1">
      <c r="B226" s="346"/>
      <c r="C226" s="314"/>
      <c r="D226" s="100"/>
      <c r="E226" s="204"/>
      <c r="F226" s="17"/>
      <c r="G226" s="18"/>
      <c r="H226" s="308"/>
      <c r="I226" s="37"/>
      <c r="J226" s="38"/>
    </row>
    <row r="227" spans="2:10" ht="18" customHeight="1">
      <c r="B227" s="346"/>
      <c r="C227" s="208"/>
      <c r="D227" s="21"/>
      <c r="E227" s="16"/>
      <c r="F227" s="17"/>
      <c r="G227" s="18"/>
      <c r="H227" s="308"/>
      <c r="I227" s="37"/>
      <c r="J227" s="38"/>
    </row>
    <row r="228" spans="2:10" ht="18" customHeight="1">
      <c r="B228" s="346"/>
      <c r="C228" s="15"/>
      <c r="D228" s="15"/>
      <c r="E228" s="16"/>
      <c r="F228" s="17"/>
      <c r="G228" s="18"/>
      <c r="H228" s="308"/>
      <c r="I228" s="37"/>
      <c r="J228" s="38"/>
    </row>
    <row r="229" spans="2:10" ht="18" customHeight="1">
      <c r="B229" s="346"/>
      <c r="C229" s="15"/>
      <c r="D229" s="15"/>
      <c r="E229" s="22"/>
      <c r="F229" s="175"/>
      <c r="G229" s="24"/>
      <c r="H229" s="308"/>
      <c r="I229" s="37"/>
      <c r="J229" s="38"/>
    </row>
    <row r="230" spans="2:10" ht="18" customHeight="1">
      <c r="B230" s="346"/>
      <c r="C230" s="278"/>
      <c r="D230" s="278"/>
      <c r="E230" s="279"/>
      <c r="F230" s="75"/>
      <c r="G230" s="70"/>
      <c r="H230" s="312"/>
      <c r="I230" s="240"/>
      <c r="J230" s="280"/>
    </row>
    <row r="231" spans="2:10" ht="18" customHeight="1">
      <c r="B231" s="346"/>
      <c r="C231" s="15"/>
      <c r="D231" s="15"/>
      <c r="E231" s="22"/>
      <c r="F231" s="175"/>
      <c r="G231" s="18"/>
      <c r="H231" s="188"/>
      <c r="I231" s="240"/>
      <c r="J231" s="280"/>
    </row>
    <row r="232" spans="2:10" ht="18" customHeight="1">
      <c r="B232" s="347"/>
      <c r="C232" s="247"/>
      <c r="D232" s="210"/>
      <c r="E232" s="210"/>
      <c r="F232" s="29"/>
      <c r="G232" s="32"/>
      <c r="H232" s="202"/>
      <c r="I232" s="214"/>
      <c r="J232" s="248"/>
    </row>
    <row r="233" spans="2:10" ht="18" customHeight="1">
      <c r="B233" s="2"/>
      <c r="C233" s="129"/>
      <c r="D233" s="4"/>
      <c r="E233" s="5"/>
      <c r="F233" s="3"/>
      <c r="G233" s="6"/>
      <c r="I233" s="33"/>
      <c r="J233" s="34"/>
    </row>
    <row r="234" spans="2:10" ht="18" customHeight="1">
      <c r="B234" s="8" t="s">
        <v>1</v>
      </c>
      <c r="C234" s="9" t="s">
        <v>2</v>
      </c>
      <c r="D234" s="10" t="s">
        <v>3</v>
      </c>
      <c r="E234" s="11" t="s">
        <v>4</v>
      </c>
      <c r="F234" s="9" t="s">
        <v>5</v>
      </c>
      <c r="G234" s="12" t="s">
        <v>6</v>
      </c>
      <c r="H234" s="304" t="s">
        <v>7</v>
      </c>
      <c r="I234" s="35" t="s">
        <v>8</v>
      </c>
      <c r="J234" s="36" t="s">
        <v>9</v>
      </c>
    </row>
    <row r="235" spans="2:10" ht="18" customHeight="1">
      <c r="B235" s="343" t="s">
        <v>483</v>
      </c>
      <c r="C235" s="208" t="s">
        <v>495</v>
      </c>
      <c r="D235" s="21" t="s">
        <v>485</v>
      </c>
      <c r="E235" s="185">
        <v>92000</v>
      </c>
      <c r="F235" s="17" t="s">
        <v>466</v>
      </c>
      <c r="G235" s="18" t="s">
        <v>479</v>
      </c>
      <c r="H235" s="308">
        <v>92000</v>
      </c>
      <c r="I235" s="37">
        <f>E235-H235</f>
        <v>0</v>
      </c>
      <c r="J235" s="38" t="s">
        <v>516</v>
      </c>
    </row>
    <row r="236" spans="2:10" ht="18" customHeight="1">
      <c r="B236" s="346"/>
      <c r="C236" s="208" t="s">
        <v>513</v>
      </c>
      <c r="D236" s="21" t="s">
        <v>514</v>
      </c>
      <c r="E236" s="16">
        <v>500000</v>
      </c>
      <c r="F236" s="17" t="s">
        <v>517</v>
      </c>
      <c r="G236" s="18" t="s">
        <v>515</v>
      </c>
      <c r="H236" s="308">
        <v>500000</v>
      </c>
      <c r="I236" s="37">
        <f>E236-H236</f>
        <v>0</v>
      </c>
      <c r="J236" s="38" t="str">
        <f>J235</f>
        <v>ok</v>
      </c>
    </row>
    <row r="237" spans="2:10" ht="18" customHeight="1">
      <c r="B237" s="346"/>
      <c r="C237" s="208"/>
      <c r="D237" s="21"/>
      <c r="E237" s="16"/>
      <c r="F237" s="175" t="s">
        <v>534</v>
      </c>
      <c r="G237" s="24" t="s">
        <v>700</v>
      </c>
      <c r="H237" s="308">
        <v>95000</v>
      </c>
      <c r="I237" s="37">
        <f>I236-H237</f>
        <v>-95000</v>
      </c>
      <c r="J237" s="38" t="str">
        <f>J236</f>
        <v>ok</v>
      </c>
    </row>
    <row r="238" spans="2:10" ht="18" customHeight="1">
      <c r="B238" s="346"/>
      <c r="C238" s="208"/>
      <c r="D238" s="21"/>
      <c r="E238" s="16"/>
      <c r="F238" s="17" t="s">
        <v>572</v>
      </c>
      <c r="G238" s="18" t="s">
        <v>701</v>
      </c>
      <c r="H238" s="308">
        <v>200000</v>
      </c>
      <c r="I238" s="37">
        <f>I237-H238</f>
        <v>-295000</v>
      </c>
      <c r="J238" s="38" t="str">
        <f>J237</f>
        <v>ok</v>
      </c>
    </row>
    <row r="239" spans="2:10" ht="18" customHeight="1">
      <c r="B239" s="346"/>
      <c r="C239" s="208"/>
      <c r="D239" s="21"/>
      <c r="E239" s="16"/>
      <c r="F239" s="17"/>
      <c r="G239" s="18" t="s">
        <v>702</v>
      </c>
      <c r="H239" s="308">
        <v>21000</v>
      </c>
      <c r="I239" s="37">
        <f>I238-H239</f>
        <v>-316000</v>
      </c>
      <c r="J239" s="78" t="s">
        <v>516</v>
      </c>
    </row>
    <row r="240" spans="2:10" ht="18" customHeight="1">
      <c r="B240" s="346"/>
      <c r="C240" s="208"/>
      <c r="D240" s="21"/>
      <c r="E240" s="16"/>
      <c r="F240" s="20" t="s">
        <v>604</v>
      </c>
      <c r="G240" s="18" t="s">
        <v>704</v>
      </c>
      <c r="H240" s="308">
        <v>100000</v>
      </c>
      <c r="I240" s="37">
        <f>I239-H240</f>
        <v>-416000</v>
      </c>
      <c r="J240" s="78" t="s">
        <v>516</v>
      </c>
    </row>
    <row r="241" spans="2:10" ht="18" customHeight="1">
      <c r="B241" s="346"/>
      <c r="C241" s="208" t="s">
        <v>711</v>
      </c>
      <c r="D241" s="21" t="s">
        <v>571</v>
      </c>
      <c r="E241" s="16">
        <v>1000000</v>
      </c>
      <c r="F241" s="17"/>
      <c r="G241" s="18" t="s">
        <v>703</v>
      </c>
      <c r="H241" s="188">
        <v>90000</v>
      </c>
      <c r="I241" s="37">
        <f>I240-H241+E241</f>
        <v>494000</v>
      </c>
      <c r="J241" s="78" t="s">
        <v>516</v>
      </c>
    </row>
    <row r="242" spans="2:10" ht="18" customHeight="1">
      <c r="B242" s="346"/>
      <c r="C242" s="208"/>
      <c r="D242" s="21"/>
      <c r="E242" s="16"/>
      <c r="F242" s="17"/>
      <c r="G242" s="18"/>
      <c r="H242" s="308"/>
      <c r="I242" s="37"/>
      <c r="J242" s="38"/>
    </row>
    <row r="243" spans="2:10" ht="18" customHeight="1">
      <c r="B243" s="346"/>
      <c r="C243" s="15"/>
      <c r="D243" s="15"/>
      <c r="E243" s="16"/>
      <c r="F243" s="17"/>
      <c r="G243" s="18"/>
      <c r="H243" s="308"/>
      <c r="I243" s="37"/>
      <c r="J243" s="38"/>
    </row>
    <row r="244" spans="2:10" ht="18" customHeight="1">
      <c r="B244" s="346"/>
      <c r="C244" s="15"/>
      <c r="D244" s="15"/>
      <c r="E244" s="22"/>
      <c r="F244" s="17"/>
      <c r="G244" s="18"/>
      <c r="H244" s="308"/>
      <c r="I244" s="37"/>
      <c r="J244" s="38"/>
    </row>
    <row r="245" spans="2:10" ht="18" customHeight="1">
      <c r="B245" s="346"/>
      <c r="C245" s="208"/>
      <c r="D245" s="21"/>
      <c r="E245" s="16"/>
      <c r="F245" s="17"/>
      <c r="G245" s="24"/>
      <c r="H245" s="309"/>
      <c r="I245" s="37"/>
      <c r="J245" s="38"/>
    </row>
    <row r="246" spans="2:10" ht="18" customHeight="1">
      <c r="B246" s="346"/>
      <c r="C246" s="208"/>
      <c r="D246" s="21"/>
      <c r="E246" s="16"/>
      <c r="F246" s="20"/>
      <c r="G246" s="18"/>
      <c r="H246" s="308"/>
      <c r="I246" s="37"/>
      <c r="J246" s="38"/>
    </row>
    <row r="247" spans="2:10" ht="18" customHeight="1">
      <c r="B247" s="346"/>
      <c r="C247" s="208"/>
      <c r="D247" s="21"/>
      <c r="E247" s="16"/>
      <c r="F247" s="17"/>
      <c r="G247" s="40"/>
      <c r="H247" s="309"/>
      <c r="I247" s="37"/>
      <c r="J247" s="38"/>
    </row>
    <row r="248" spans="2:10" ht="18" customHeight="1">
      <c r="B248" s="346"/>
      <c r="C248" s="15"/>
      <c r="D248" s="15"/>
      <c r="E248" s="16"/>
      <c r="F248" s="17"/>
      <c r="G248" s="18"/>
      <c r="H248" s="308"/>
      <c r="I248" s="37"/>
      <c r="J248" s="38"/>
    </row>
    <row r="249" spans="2:10" ht="18" customHeight="1">
      <c r="B249" s="346"/>
      <c r="C249" s="208"/>
      <c r="D249" s="21"/>
      <c r="E249" s="16"/>
      <c r="F249" s="17"/>
      <c r="G249" s="24"/>
      <c r="H249" s="310"/>
      <c r="I249" s="37"/>
      <c r="J249" s="38"/>
    </row>
    <row r="250" spans="2:10" ht="18" customHeight="1">
      <c r="B250" s="346"/>
      <c r="C250" s="208"/>
      <c r="D250" s="21"/>
      <c r="E250" s="16"/>
      <c r="F250" s="17"/>
      <c r="G250" s="18"/>
      <c r="H250" s="310"/>
      <c r="I250" s="37"/>
      <c r="J250" s="38"/>
    </row>
    <row r="251" spans="2:10" ht="18" customHeight="1">
      <c r="B251" s="346"/>
      <c r="C251" s="208"/>
      <c r="D251" s="21"/>
      <c r="E251" s="16"/>
      <c r="F251" s="17"/>
      <c r="G251" s="70"/>
      <c r="H251" s="310"/>
      <c r="I251" s="37"/>
      <c r="J251" s="38"/>
    </row>
    <row r="252" spans="2:10" ht="18" customHeight="1">
      <c r="B252" s="346"/>
      <c r="C252" s="208"/>
      <c r="D252" s="21"/>
      <c r="E252" s="16"/>
      <c r="F252" s="17"/>
      <c r="G252" s="70"/>
      <c r="H252" s="310"/>
      <c r="I252" s="37"/>
      <c r="J252" s="38"/>
    </row>
    <row r="253" spans="2:10" ht="18" customHeight="1">
      <c r="B253" s="346"/>
      <c r="C253" s="208"/>
      <c r="D253" s="21"/>
      <c r="E253" s="16"/>
      <c r="F253" s="17"/>
      <c r="G253" s="24"/>
      <c r="H253" s="310"/>
      <c r="I253" s="37"/>
      <c r="J253" s="38"/>
    </row>
    <row r="254" spans="2:10" ht="18" customHeight="1">
      <c r="B254" s="346"/>
      <c r="C254" s="15"/>
      <c r="D254" s="15"/>
      <c r="E254" s="16"/>
      <c r="F254" s="17"/>
      <c r="G254" s="18"/>
      <c r="H254" s="308"/>
      <c r="I254" s="37"/>
      <c r="J254" s="38"/>
    </row>
    <row r="255" spans="2:10" ht="18" customHeight="1">
      <c r="B255" s="346"/>
      <c r="C255" s="15"/>
      <c r="D255" s="15"/>
      <c r="E255" s="22"/>
      <c r="F255" s="17"/>
      <c r="G255" s="21"/>
      <c r="H255" s="308"/>
      <c r="I255" s="37"/>
      <c r="J255" s="38"/>
    </row>
    <row r="256" spans="2:10" ht="18" customHeight="1">
      <c r="B256" s="346"/>
      <c r="C256" s="208"/>
      <c r="D256" s="21"/>
      <c r="E256" s="16"/>
      <c r="F256" s="17"/>
      <c r="G256" s="18"/>
      <c r="H256" s="308"/>
      <c r="I256" s="37"/>
      <c r="J256" s="38"/>
    </row>
    <row r="257" spans="2:10" ht="18" customHeight="1">
      <c r="B257" s="346"/>
      <c r="C257" s="208"/>
      <c r="D257" s="21"/>
      <c r="E257" s="16"/>
      <c r="F257" s="17"/>
      <c r="G257" s="18"/>
      <c r="H257" s="308"/>
      <c r="I257" s="37"/>
      <c r="J257" s="38"/>
    </row>
    <row r="258" spans="2:10" ht="18" customHeight="1">
      <c r="B258" s="346"/>
      <c r="C258" s="208"/>
      <c r="D258" s="21"/>
      <c r="E258" s="16"/>
      <c r="F258" s="17"/>
      <c r="G258" s="18"/>
      <c r="H258" s="313"/>
      <c r="I258" s="37"/>
      <c r="J258" s="38"/>
    </row>
    <row r="259" spans="2:10" ht="18" customHeight="1">
      <c r="B259" s="346"/>
      <c r="C259" s="15"/>
      <c r="D259" s="15"/>
      <c r="E259" s="16"/>
      <c r="F259" s="17"/>
      <c r="G259" s="18"/>
      <c r="H259" s="308"/>
      <c r="I259" s="37"/>
      <c r="J259" s="38"/>
    </row>
    <row r="260" spans="2:10" ht="18" customHeight="1">
      <c r="B260" s="346"/>
      <c r="C260" s="15"/>
      <c r="D260" s="15"/>
      <c r="E260" s="22"/>
      <c r="F260" s="17"/>
      <c r="G260" s="18"/>
      <c r="H260" s="312"/>
      <c r="I260" s="37"/>
      <c r="J260" s="38"/>
    </row>
    <row r="261" spans="2:10" ht="18" customHeight="1">
      <c r="B261" s="347"/>
      <c r="C261" s="247"/>
      <c r="D261" s="210"/>
      <c r="E261" s="210"/>
      <c r="F261" s="210"/>
      <c r="G261" s="210"/>
      <c r="H261" s="210"/>
      <c r="I261" s="210"/>
      <c r="J261" s="210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</sheetData>
  <sheetProtection/>
  <mergeCells count="9">
    <mergeCell ref="B119:B145"/>
    <mergeCell ref="B148:B174"/>
    <mergeCell ref="B32:B58"/>
    <mergeCell ref="B235:B261"/>
    <mergeCell ref="B177:B203"/>
    <mergeCell ref="B3:B29"/>
    <mergeCell ref="B61:B87"/>
    <mergeCell ref="B90:B116"/>
    <mergeCell ref="B206:B232"/>
  </mergeCells>
  <conditionalFormatting sqref="G15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{2c6796ca-5b4a-41da-991e-5f8c4b3c8620}</x14:id>
        </ext>
      </extLst>
    </cfRule>
  </conditionalFormatting>
  <conditionalFormatting sqref="G13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{bff20136-9fd1-4a7b-8e29-af1252bcbaf1}</x14:id>
        </ext>
      </extLst>
    </cfRule>
  </conditionalFormatting>
  <conditionalFormatting sqref="G7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{ca23c37a-211c-4524-8d01-2c6ed2cbbdb1}</x14:id>
        </ext>
      </extLst>
    </cfRule>
  </conditionalFormatting>
  <conditionalFormatting sqref="G124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{5fbf72a4-3ed7-401c-af3f-53595fa7c5ad}</x14:id>
        </ext>
      </extLst>
    </cfRule>
  </conditionalFormatting>
  <conditionalFormatting sqref="G19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{f7f1e0c3-9bf3-4483-a94c-973444ee776a}</x14:id>
        </ext>
      </extLst>
    </cfRule>
  </conditionalFormatting>
  <conditionalFormatting sqref="G136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{e10f626a-814d-4bfb-a888-4d089883826d}</x14:id>
        </ext>
      </extLst>
    </cfRule>
  </conditionalFormatting>
  <conditionalFormatting sqref="G248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{ddc1a9a0-a5c9-427b-9f7d-c03a44901aeb}</x14:id>
        </ext>
      </extLst>
    </cfRule>
  </conditionalFormatting>
  <conditionalFormatting sqref="G42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{1476e415-16f8-4450-b4d4-dfba6b990730}</x14:id>
        </ext>
      </extLst>
    </cfRule>
  </conditionalFormatting>
  <conditionalFormatting sqref="G2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{22f345cd-8d48-448f-ba2c-9769541f56cf}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  <ignoredError sqref="F235:F238 F240" numberStoredAsText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6796ca-5b4a-41da-991e-5f8c4b3c86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bff20136-9fd1-4a7b-8e29-af1252bcba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ca23c37a-211c-4524-8d01-2c6ed2cbbd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5fbf72a4-3ed7-401c-af3f-53595fa7c5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f7f1e0c3-9bf3-4483-a94c-973444ee77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e10f626a-814d-4bfb-a888-4d08988382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ddc1a9a0-a5c9-427b-9f7d-c03a44901a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G248</xm:sqref>
        </x14:conditionalFormatting>
        <x14:conditionalFormatting xmlns:xm="http://schemas.microsoft.com/office/excel/2006/main">
          <x14:cfRule type="dataBar" id="{1476e415-16f8-4450-b4d4-dfba6b9907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22f345cd-8d48-448f-ba2c-9769541f56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2021-04-06T22:21:22Z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